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HANFA 31032019\NEKONSOLIDRANO\"/>
    </mc:Choice>
  </mc:AlternateContent>
  <bookViews>
    <workbookView xWindow="0" yWindow="0" windowWidth="21570" windowHeight="1030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workbook>
</file>

<file path=xl/calcChain.xml><?xml version="1.0" encoding="utf-8"?>
<calcChain xmlns="http://schemas.openxmlformats.org/spreadsheetml/2006/main">
  <c r="I36" i="20" l="1"/>
  <c r="I22" i="20"/>
  <c r="H17"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2" i="20"/>
  <c r="H34" i="21"/>
  <c r="H75" i="18"/>
  <c r="H131" i="18" s="1"/>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I24" i="20"/>
  <c r="I27" i="20" s="1"/>
  <c r="I75" i="18"/>
  <c r="I47" i="21"/>
  <c r="W61" i="22"/>
  <c r="K60" i="19"/>
  <c r="J60" i="19"/>
  <c r="K14" i="19"/>
  <c r="K61" i="19" s="1"/>
  <c r="I14" i="19"/>
  <c r="I61" i="19" s="1"/>
  <c r="H61" i="19"/>
  <c r="I131" i="18"/>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4" i="19"/>
  <c r="K62" i="19"/>
  <c r="K66" i="19" s="1"/>
  <c r="K63" i="19"/>
  <c r="I62" i="19"/>
  <c r="I63" i="19"/>
  <c r="I64" i="19"/>
  <c r="H64" i="19"/>
  <c r="I72" i="18"/>
  <c r="H62" i="19"/>
  <c r="H66" i="19" s="1"/>
  <c r="H63" i="19"/>
  <c r="J62" i="19"/>
  <c r="J66" i="19" s="1"/>
  <c r="J64" i="19"/>
  <c r="H67" i="19" l="1"/>
  <c r="K68" i="19"/>
  <c r="K67" i="19"/>
  <c r="I67" i="19"/>
  <c r="I66" i="19"/>
  <c r="I68" i="19"/>
  <c r="H68" i="19"/>
  <c r="J67" i="19"/>
  <c r="J68" i="19"/>
</calcChain>
</file>

<file path=xl/sharedStrings.xml><?xml version="1.0" encoding="utf-8"?>
<sst xmlns="http://schemas.openxmlformats.org/spreadsheetml/2006/main" count="518" uniqueCount="456">
  <si>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</si>
  <si>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</si>
  <si>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</si>
  <si>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</si>
  <si>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</si>
  <si>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</si>
  <si>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</si>
  <si>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</si>
  <si>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</si>
  <si>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</si>
  <si>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</si>
  <si>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</si>
  <si>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</si>
  <si>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</si>
  <si>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</si>
  <si>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</si>
  <si>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</si>
  <si>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</si>
  <si>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</si>
  <si>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</si>
  <si>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</si>
  <si>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</si>
  <si>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</si>
  <si>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</si>
  <si>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</si>
  <si>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</si>
  <si>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</si>
  <si>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</si>
  <si>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</si>
  <si>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</si>
  <si>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</si>
  <si>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</si>
  <si>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</si>
  <si>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</si>
  <si>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</si>
  <si>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</si>
  <si>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</si>
  <si>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</si>
  <si>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</si>
  <si>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</si>
  <si>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</si>
  <si>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</si>
  <si>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</si>
  <si>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</si>
  <si>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</si>
  <si>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</si>
  <si>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</si>
  <si>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</si>
  <si>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</si>
  <si>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</si>
  <si>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</si>
  <si>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</si>
  <si>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</si>
  <si>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</si>
  <si>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</si>
  <si>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</si>
  <si>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</si>
  <si>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</si>
  <si>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</si>
  <si>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</si>
  <si>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</si>
  <si>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</si>
  <si>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</si>
  <si>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</si>
  <si>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</si>
  <si>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</si>
  <si>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</si>
  <si>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</si>
  <si>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</si>
  <si>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</si>
  <si>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</si>
  <si>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</si>
  <si>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</si>
  <si>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</si>
  <si>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</si>
  <si>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</si>
  <si>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</si>
  <si>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</si>
  <si>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</si>
  <si>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</si>
  <si>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</si>
  <si>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</si>
  <si>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</si>
  <si>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</si>
  <si>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</si>
  <si>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</si>
  <si>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</si>
  <si>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</si>
  <si>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</si>
  <si>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</si>
  <si>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</si>
  <si>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</si>
  <si>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</si>
  <si>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</si>
  <si>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</si>
  <si>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</si>
  <si>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</si>
  <si>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</si>
  <si>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</si>
  <si>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</si>
  <si>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</si>
  <si>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</si>
  <si>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</si>
  <si>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</si>
  <si>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</si>
  <si>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</si>
  <si>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</si>
  <si>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</si>
  <si>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</si>
  <si>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</si>
  <si>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</si>
  <si>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</si>
  <si>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</si>
  <si>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</si>
  <si>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</si>
  <si>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</si>
  <si>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</si>
  <si>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</si>
  <si>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</si>
  <si>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</si>
  <si>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</si>
  <si>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</si>
  <si>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</si>
  <si>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</si>
  <si>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</si>
  <si>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</si>
  <si>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</si>
  <si>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</si>
  <si>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</si>
  <si>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</si>
  <si>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</si>
  <si>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</si>
  <si>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</si>
  <si>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</si>
  <si>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</si>
  <si>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</si>
  <si>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</si>
  <si>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</si>
  <si>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</si>
  <si>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</si>
  <si>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</si>
  <si>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</si>
  <si>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</si>
  <si>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</si>
  <si>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</si>
  <si>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</si>
  <si>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</si>
  <si>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</si>
  <si>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</si>
  <si>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</si>
  <si>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</si>
  <si>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</si>
  <si>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</si>
  <si>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</si>
  <si>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</si>
  <si>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</si>
  <si>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</si>
  <si>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</si>
  <si>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</si>
  <si>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</si>
  <si>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</si>
  <si>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</si>
  <si>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</si>
  <si>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</si>
  <si>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</si>
  <si>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</si>
  <si>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</si>
  <si>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</si>
  <si>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</si>
  <si>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</si>
  <si>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</si>
  <si>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</si>
  <si>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</si>
  <si>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</si>
  <si>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</si>
  <si>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</si>
  <si>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</si>
  <si>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</si>
  <si>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</si>
  <si>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</si>
  <si>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</si>
  <si>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</si>
  <si>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</si>
  <si>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</si>
  <si>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</si>
  <si>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</si>
  <si>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</si>
  <si>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</si>
  <si>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</si>
  <si>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</si>
  <si>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</si>
  <si>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</si>
  <si>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</si>
  <si>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</si>
  <si>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</si>
  <si>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</si>
  <si>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</si>
  <si>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</si>
  <si>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</si>
  <si>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</si>
  <si>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</si>
  <si>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</si>
  <si>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</si>
  <si>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</si>
  <si>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</si>
  <si>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</si>
  <si>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</si>
  <si>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</si>
  <si>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</si>
  <si>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</si>
  <si>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</si>
  <si>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</si>
  <si>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</si>
  <si>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</si>
  <si>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</si>
  <si>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</si>
  <si>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</si>
  <si>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</si>
  <si>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</si>
  <si>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</si>
  <si>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</si>
  <si>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</si>
  <si>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</si>
  <si>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</si>
  <si>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</si>
  <si>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</si>
  <si>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</si>
  <si>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</si>
  <si>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</si>
  <si>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</si>
  <si>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</si>
  <si>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</si>
  <si>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</si>
  <si>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</si>
  <si>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</si>
  <si>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</si>
  <si>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</si>
  <si>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</si>
  <si>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</si>
  <si>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</si>
  <si>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</si>
  <si>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</si>
  <si>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</si>
  <si>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</si>
  <si>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</si>
  <si>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</si>
  <si>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</si>
  <si>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</si>
  <si>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</si>
  <si>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</si>
  <si>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</si>
  <si>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</si>
  <si>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</si>
  <si>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</si>
  <si>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</si>
  <si>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</si>
  <si>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</si>
  <si>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</si>
  <si>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</si>
  <si>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</si>
  <si>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</si>
  <si>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</si>
  <si>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</si>
  <si>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</si>
  <si>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</si>
  <si>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</si>
  <si>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</si>
  <si>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</si>
  <si>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</si>
  <si>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</si>
  <si>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</si>
  <si>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</si>
  <si>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</si>
  <si>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</si>
  <si>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</si>
  <si>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</si>
  <si>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</si>
  <si>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</si>
  <si>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</si>
  <si>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</si>
  <si>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</si>
  <si>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</si>
  <si>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</si>
  <si>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</si>
  <si>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</si>
  <si>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</si>
  <si>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</si>
  <si>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</si>
  <si>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</si>
  <si>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</si>
  <si>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</si>
  <si>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</si>
  <si>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</si>
  <si>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</si>
  <si>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</si>
  <si>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</si>
  <si>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</si>
  <si>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</si>
  <si>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</si>
  <si>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</si>
  <si>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</si>
  <si>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</si>
  <si>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</si>
  <si>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</si>
  <si>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</si>
  <si>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</si>
  <si>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</si>
  <si>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</si>
  <si>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</si>
  <si>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</si>
  <si>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</si>
  <si>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</si>
  <si>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</si>
  <si>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</si>
  <si>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</si>
  <si>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</si>
  <si>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</si>
  <si>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</si>
  <si>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</si>
  <si>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</si>
  <si>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</si>
  <si>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</si>
  <si>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</si>
  <si>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</si>
  <si>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</si>
  <si>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</si>
  <si>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</si>
  <si>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</si>
  <si>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</si>
  <si>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</si>
  <si>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</si>
  <si>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</si>
  <si>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</si>
  <si>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</si>
  <si>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</si>
  <si>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</si>
  <si>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</si>
  <si>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</si>
  <si>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</si>
  <si>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</si>
  <si>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</si>
  <si>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</si>
  <si>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</si>
  <si>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</si>
  <si>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</si>
  <si>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</si>
  <si>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</si>
  <si>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</si>
  <si>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</si>
  <si>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</si>
  <si>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</si>
  <si>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</si>
  <si>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</si>
  <si>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</si>
  <si>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</si>
  <si>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</si>
  <si>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</si>
  <si>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</si>
  <si>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</si>
  <si>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</si>
  <si>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</si>
  <si>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</si>
  <si>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</si>
  <si>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</si>
  <si>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</si>
  <si>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</si>
  <si>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</si>
  <si>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</si>
  <si>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</si>
  <si>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</si>
  <si>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</si>
  <si>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</si>
  <si>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</si>
  <si>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</si>
  <si>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</si>
  <si>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</si>
  <si>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</si>
  <si>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</si>
  <si>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</si>
  <si>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</si>
  <si>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</si>
  <si>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</si>
  <si>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</si>
  <si>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</si>
  <si>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</si>
  <si>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</si>
  <si>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</si>
  <si>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</si>
  <si>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</si>
  <si>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</si>
  <si>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</si>
  <si>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</si>
  <si>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</si>
  <si>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</si>
  <si>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</si>
  <si>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</si>
  <si>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</si>
  <si>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</si>
  <si>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</si>
  <si>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</si>
  <si>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</si>
  <si>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</si>
  <si>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</si>
  <si>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</si>
  <si>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</si>
  <si>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</si>
  <si>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</si>
  <si>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</si>
  <si>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</si>
  <si>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</si>
  <si>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</si>
  <si>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</si>
  <si>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</si>
  <si>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</si>
  <si>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</si>
  <si>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</si>
  <si>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</si>
  <si>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</si>
  <si>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</si>
  <si>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</si>
  <si>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</si>
  <si>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</si>
  <si>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</si>
  <si>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</si>
  <si>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</si>
  <si>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</si>
  <si>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</si>
  <si>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</si>
  <si>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</si>
  <si>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</si>
  <si>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</si>
  <si>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</si>
  <si>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</si>
  <si>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</si>
  <si>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</si>
  <si>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</si>
  <si>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</si>
  <si>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</si>
  <si>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</si>
  <si>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</si>
  <si>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</si>
  <si>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</si>
  <si>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</si>
  <si>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</si>
  <si>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</si>
  <si>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</si>
  <si>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</si>
  <si>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</si>
  <si>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LeitnerLeitner Revizija d.o.o.</t>
  </si>
  <si>
    <t>Ružica Lemešić</t>
  </si>
  <si>
    <t xml:space="preserve">stanje na dan  31.03.2019 </t>
  </si>
  <si>
    <t>u razdoblju  01.01.2019 do 31.03.2019</t>
  </si>
  <si>
    <t>u razdoblju 01.01.2019. do 31.03.2019.</t>
  </si>
  <si>
    <t>Obveznik:  AUTO HRVATSKA DD</t>
  </si>
  <si>
    <t>Obveznik:  AUTO HRVATSKA D.D.</t>
  </si>
  <si>
    <r>
      <t xml:space="preserve">BILJEŠKE UZ FINANCIJSKE IZVJEŠTAJE - TFI
(sastavljaju se za tromjesečna izvještajna razdoblja)
Naziv izdavatelja:   </t>
    </r>
    <r>
      <rPr>
        <b/>
        <sz val="10"/>
        <rFont val="Arial"/>
        <family val="2"/>
        <charset val="238"/>
      </rPr>
      <t>AUTO HRVATSKA D.D.</t>
    </r>
    <r>
      <rPr>
        <sz val="10"/>
        <rFont val="Arial"/>
        <family val="2"/>
        <charset val="238"/>
      </rPr>
      <t xml:space="preserve">
OIB: </t>
    </r>
    <r>
      <rPr>
        <b/>
        <sz val="10"/>
        <rFont val="Arial"/>
        <family val="2"/>
        <charset val="238"/>
      </rPr>
      <t xml:space="preserve">  42523247815</t>
    </r>
    <r>
      <rPr>
        <sz val="10"/>
        <rFont val="Arial"/>
        <family val="2"/>
        <charset val="238"/>
      </rPr>
      <t xml:space="preserve">
Izvještajno razdoblje: </t>
    </r>
    <r>
      <rPr>
        <b/>
        <sz val="10"/>
        <rFont val="Arial"/>
        <family val="2"/>
        <charset val="238"/>
      </rPr>
      <t>01.01.2019.-31.03.2019.</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Međuizvještaju poslovodstva.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i Hrvatske agencije za nadzor financijskih usluga.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1Q 2019. godine iste su kao i računovodstvene politike koje su bile primjenjene u godišnjem financijskom izvještaju za 2018. godinu. 
d) objašnjenje poslovnih rezultata u slučaju da izdavatelj obavlja djelatnost sezonske prirode.
Društvo ne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</si>
</sst>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20" zoomScaleNormal="100" zoomScaleSheetLayoutView="120" workbookViewId="0">
      <selection activeCell="H4" sqref="H4:I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43555</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52" t="s">
        <v>438</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72</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t="s">
        <v>448</v>
      </c>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t="s">
        <v>449</v>
      </c>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9" sqref="I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453</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405568402</v>
      </c>
      <c r="I9" s="34">
        <f>I10+I17+I27+I38+I43</f>
        <v>398057606</v>
      </c>
    </row>
    <row r="10" spans="1:9" ht="12.75" customHeight="1" x14ac:dyDescent="0.2">
      <c r="A10" s="187" t="s">
        <v>5</v>
      </c>
      <c r="B10" s="187"/>
      <c r="C10" s="187"/>
      <c r="D10" s="187"/>
      <c r="E10" s="187"/>
      <c r="F10" s="187"/>
      <c r="G10" s="16">
        <v>3</v>
      </c>
      <c r="H10" s="34">
        <f>H11+H12+H13+H14+H15+H16</f>
        <v>629953</v>
      </c>
      <c r="I10" s="34">
        <f>I11+I12+I13+I14+I15+I16</f>
        <v>550246</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629953</v>
      </c>
      <c r="I12" s="33">
        <v>550246</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260883583</v>
      </c>
      <c r="I17" s="34">
        <f>I18+I19+I20+I21+I22+I23+I24+I25+I26</f>
        <v>253313020</v>
      </c>
    </row>
    <row r="18" spans="1:9" ht="12.75" customHeight="1" x14ac:dyDescent="0.2">
      <c r="A18" s="186" t="s">
        <v>13</v>
      </c>
      <c r="B18" s="186"/>
      <c r="C18" s="186"/>
      <c r="D18" s="186"/>
      <c r="E18" s="186"/>
      <c r="F18" s="186"/>
      <c r="G18" s="15">
        <v>11</v>
      </c>
      <c r="H18" s="33">
        <v>0</v>
      </c>
      <c r="I18" s="33">
        <v>0</v>
      </c>
    </row>
    <row r="19" spans="1:9" ht="12.75" customHeight="1" x14ac:dyDescent="0.2">
      <c r="A19" s="186" t="s">
        <v>14</v>
      </c>
      <c r="B19" s="186"/>
      <c r="C19" s="186"/>
      <c r="D19" s="186"/>
      <c r="E19" s="186"/>
      <c r="F19" s="186"/>
      <c r="G19" s="15">
        <v>12</v>
      </c>
      <c r="H19" s="33">
        <v>0</v>
      </c>
      <c r="I19" s="33">
        <v>0</v>
      </c>
    </row>
    <row r="20" spans="1:9" ht="12.75" customHeight="1" x14ac:dyDescent="0.2">
      <c r="A20" s="186" t="s">
        <v>15</v>
      </c>
      <c r="B20" s="186"/>
      <c r="C20" s="186"/>
      <c r="D20" s="186"/>
      <c r="E20" s="186"/>
      <c r="F20" s="186"/>
      <c r="G20" s="15">
        <v>13</v>
      </c>
      <c r="H20" s="33">
        <v>1433089</v>
      </c>
      <c r="I20" s="33">
        <v>1350960</v>
      </c>
    </row>
    <row r="21" spans="1:9" ht="12.75" customHeight="1" x14ac:dyDescent="0.2">
      <c r="A21" s="186" t="s">
        <v>16</v>
      </c>
      <c r="B21" s="186"/>
      <c r="C21" s="186"/>
      <c r="D21" s="186"/>
      <c r="E21" s="186"/>
      <c r="F21" s="186"/>
      <c r="G21" s="15">
        <v>14</v>
      </c>
      <c r="H21" s="33">
        <v>168434</v>
      </c>
      <c r="I21" s="33">
        <v>151540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2920000</v>
      </c>
      <c r="I23" s="33">
        <v>0</v>
      </c>
    </row>
    <row r="24" spans="1:9" ht="12.75" customHeight="1" x14ac:dyDescent="0.2">
      <c r="A24" s="186" t="s">
        <v>19</v>
      </c>
      <c r="B24" s="186"/>
      <c r="C24" s="186"/>
      <c r="D24" s="186"/>
      <c r="E24" s="186"/>
      <c r="F24" s="186"/>
      <c r="G24" s="15">
        <v>17</v>
      </c>
      <c r="H24" s="33">
        <v>12593912</v>
      </c>
      <c r="I24" s="33">
        <v>1975739</v>
      </c>
    </row>
    <row r="25" spans="1:9" ht="12.75" customHeight="1" x14ac:dyDescent="0.2">
      <c r="A25" s="186" t="s">
        <v>20</v>
      </c>
      <c r="B25" s="186"/>
      <c r="C25" s="186"/>
      <c r="D25" s="186"/>
      <c r="E25" s="186"/>
      <c r="F25" s="186"/>
      <c r="G25" s="15">
        <v>18</v>
      </c>
      <c r="H25" s="33">
        <v>5804138</v>
      </c>
      <c r="I25" s="33">
        <v>5011966</v>
      </c>
    </row>
    <row r="26" spans="1:9" ht="12.75" customHeight="1" x14ac:dyDescent="0.2">
      <c r="A26" s="186" t="s">
        <v>21</v>
      </c>
      <c r="B26" s="186"/>
      <c r="C26" s="186"/>
      <c r="D26" s="186"/>
      <c r="E26" s="186"/>
      <c r="F26" s="186"/>
      <c r="G26" s="15">
        <v>19</v>
      </c>
      <c r="H26" s="33">
        <v>237964010</v>
      </c>
      <c r="I26" s="33">
        <v>244822815</v>
      </c>
    </row>
    <row r="27" spans="1:9" ht="12.75" customHeight="1" x14ac:dyDescent="0.2">
      <c r="A27" s="187" t="s">
        <v>22</v>
      </c>
      <c r="B27" s="187"/>
      <c r="C27" s="187"/>
      <c r="D27" s="187"/>
      <c r="E27" s="187"/>
      <c r="F27" s="187"/>
      <c r="G27" s="16">
        <v>20</v>
      </c>
      <c r="H27" s="34">
        <f>SUM(H28:H37)</f>
        <v>143517892</v>
      </c>
      <c r="I27" s="34">
        <f>SUM(I28:I37)</f>
        <v>143537542</v>
      </c>
    </row>
    <row r="28" spans="1:9" ht="12.75" customHeight="1" x14ac:dyDescent="0.2">
      <c r="A28" s="186" t="s">
        <v>23</v>
      </c>
      <c r="B28" s="186"/>
      <c r="C28" s="186"/>
      <c r="D28" s="186"/>
      <c r="E28" s="186"/>
      <c r="F28" s="186"/>
      <c r="G28" s="15">
        <v>21</v>
      </c>
      <c r="H28" s="33">
        <v>143478502</v>
      </c>
      <c r="I28" s="33">
        <v>143498152</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39390</v>
      </c>
      <c r="I34" s="33">
        <v>39390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536974</v>
      </c>
      <c r="I38" s="34">
        <f>I39+I40+I41+I42</f>
        <v>656798</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536974</v>
      </c>
      <c r="I42" s="33">
        <v>656798</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37157151</v>
      </c>
      <c r="I44" s="34">
        <f>I45+I53+I60+I70</f>
        <v>78028921</v>
      </c>
    </row>
    <row r="45" spans="1:9" ht="12.75" customHeight="1" x14ac:dyDescent="0.2">
      <c r="A45" s="187" t="s">
        <v>39</v>
      </c>
      <c r="B45" s="187"/>
      <c r="C45" s="187"/>
      <c r="D45" s="187"/>
      <c r="E45" s="187"/>
      <c r="F45" s="187"/>
      <c r="G45" s="16">
        <v>38</v>
      </c>
      <c r="H45" s="34">
        <f>SUM(H46:H52)</f>
        <v>504120</v>
      </c>
      <c r="I45" s="34">
        <f>SUM(I46:I52)</f>
        <v>135596</v>
      </c>
    </row>
    <row r="46" spans="1:9" ht="12.75" customHeight="1" x14ac:dyDescent="0.2">
      <c r="A46" s="186" t="s">
        <v>40</v>
      </c>
      <c r="B46" s="186"/>
      <c r="C46" s="186"/>
      <c r="D46" s="186"/>
      <c r="E46" s="186"/>
      <c r="F46" s="186"/>
      <c r="G46" s="15">
        <v>39</v>
      </c>
      <c r="H46" s="33">
        <v>0</v>
      </c>
      <c r="I46" s="33">
        <v>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504120</v>
      </c>
      <c r="I49" s="33">
        <v>2478</v>
      </c>
    </row>
    <row r="50" spans="1:9" ht="12.75" customHeight="1" x14ac:dyDescent="0.2">
      <c r="A50" s="186" t="s">
        <v>44</v>
      </c>
      <c r="B50" s="186"/>
      <c r="C50" s="186"/>
      <c r="D50" s="186"/>
      <c r="E50" s="186"/>
      <c r="F50" s="186"/>
      <c r="G50" s="15">
        <v>43</v>
      </c>
      <c r="H50" s="33">
        <v>0</v>
      </c>
      <c r="I50" s="33">
        <v>133118</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12129392</v>
      </c>
      <c r="I53" s="34">
        <f>SUM(I54:I59)</f>
        <v>52681615</v>
      </c>
    </row>
    <row r="54" spans="1:9" ht="12.75" customHeight="1" x14ac:dyDescent="0.2">
      <c r="A54" s="186" t="s">
        <v>48</v>
      </c>
      <c r="B54" s="186"/>
      <c r="C54" s="186"/>
      <c r="D54" s="186"/>
      <c r="E54" s="186"/>
      <c r="F54" s="186"/>
      <c r="G54" s="15">
        <v>47</v>
      </c>
      <c r="H54" s="33">
        <v>9228966</v>
      </c>
      <c r="I54" s="33">
        <v>50839022</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1485793</v>
      </c>
      <c r="I56" s="33">
        <v>1587941</v>
      </c>
    </row>
    <row r="57" spans="1:9" ht="12.75" customHeight="1" x14ac:dyDescent="0.2">
      <c r="A57" s="186" t="s">
        <v>51</v>
      </c>
      <c r="B57" s="186"/>
      <c r="C57" s="186"/>
      <c r="D57" s="186"/>
      <c r="E57" s="186"/>
      <c r="F57" s="186"/>
      <c r="G57" s="15">
        <v>50</v>
      </c>
      <c r="H57" s="33">
        <v>19846</v>
      </c>
      <c r="I57" s="33">
        <v>15373</v>
      </c>
    </row>
    <row r="58" spans="1:9" ht="12.75" customHeight="1" x14ac:dyDescent="0.2">
      <c r="A58" s="186" t="s">
        <v>52</v>
      </c>
      <c r="B58" s="186"/>
      <c r="C58" s="186"/>
      <c r="D58" s="186"/>
      <c r="E58" s="186"/>
      <c r="F58" s="186"/>
      <c r="G58" s="15">
        <v>51</v>
      </c>
      <c r="H58" s="33">
        <v>623035</v>
      </c>
      <c r="I58" s="33">
        <v>222404</v>
      </c>
    </row>
    <row r="59" spans="1:9" ht="12.75" customHeight="1" x14ac:dyDescent="0.2">
      <c r="A59" s="186" t="s">
        <v>53</v>
      </c>
      <c r="B59" s="186"/>
      <c r="C59" s="186"/>
      <c r="D59" s="186"/>
      <c r="E59" s="186"/>
      <c r="F59" s="186"/>
      <c r="G59" s="15">
        <v>52</v>
      </c>
      <c r="H59" s="33">
        <v>771752</v>
      </c>
      <c r="I59" s="33">
        <v>16875</v>
      </c>
    </row>
    <row r="60" spans="1:9" ht="12.75" customHeight="1" x14ac:dyDescent="0.2">
      <c r="A60" s="187" t="s">
        <v>54</v>
      </c>
      <c r="B60" s="187"/>
      <c r="C60" s="187"/>
      <c r="D60" s="187"/>
      <c r="E60" s="187"/>
      <c r="F60" s="187"/>
      <c r="G60" s="16">
        <v>53</v>
      </c>
      <c r="H60" s="34">
        <f>SUM(H61:H69)</f>
        <v>21500211</v>
      </c>
      <c r="I60" s="34">
        <f>SUM(I61:I69)</f>
        <v>23863871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21500000</v>
      </c>
      <c r="I63" s="33">
        <v>23863660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211</v>
      </c>
      <c r="I68" s="33">
        <v>211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3023428</v>
      </c>
      <c r="I70" s="33">
        <v>1347839</v>
      </c>
    </row>
    <row r="71" spans="1:9" ht="12.75" customHeight="1" x14ac:dyDescent="0.2">
      <c r="A71" s="203" t="s">
        <v>58</v>
      </c>
      <c r="B71" s="203"/>
      <c r="C71" s="203"/>
      <c r="D71" s="203"/>
      <c r="E71" s="203"/>
      <c r="F71" s="203"/>
      <c r="G71" s="15">
        <v>64</v>
      </c>
      <c r="H71" s="33">
        <v>1150900</v>
      </c>
      <c r="I71" s="33">
        <v>187643</v>
      </c>
    </row>
    <row r="72" spans="1:9" ht="12.75" customHeight="1" x14ac:dyDescent="0.2">
      <c r="A72" s="188" t="s">
        <v>383</v>
      </c>
      <c r="B72" s="188"/>
      <c r="C72" s="188"/>
      <c r="D72" s="188"/>
      <c r="E72" s="188"/>
      <c r="F72" s="188"/>
      <c r="G72" s="16">
        <v>65</v>
      </c>
      <c r="H72" s="34">
        <f>H8+H9+H44+H71</f>
        <v>443876453</v>
      </c>
      <c r="I72" s="34">
        <f>I8+I9+I44+I71</f>
        <v>476274170</v>
      </c>
    </row>
    <row r="73" spans="1:9" ht="12.75" customHeight="1" x14ac:dyDescent="0.2">
      <c r="A73" s="203" t="s">
        <v>59</v>
      </c>
      <c r="B73" s="203"/>
      <c r="C73" s="203"/>
      <c r="D73" s="203"/>
      <c r="E73" s="203"/>
      <c r="F73" s="203"/>
      <c r="G73" s="15">
        <v>66</v>
      </c>
      <c r="H73" s="33">
        <v>535820084</v>
      </c>
      <c r="I73" s="33">
        <v>535855010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410992883</v>
      </c>
      <c r="I75" s="34">
        <f>I76+I77+I78+I84+I85+I89+I92+I95</f>
        <v>456941235</v>
      </c>
    </row>
    <row r="76" spans="1:9" ht="12.75" customHeight="1" x14ac:dyDescent="0.2">
      <c r="A76" s="186" t="s">
        <v>61</v>
      </c>
      <c r="B76" s="186"/>
      <c r="C76" s="186"/>
      <c r="D76" s="186"/>
      <c r="E76" s="186"/>
      <c r="F76" s="186"/>
      <c r="G76" s="15">
        <v>68</v>
      </c>
      <c r="H76" s="33">
        <v>60000000</v>
      </c>
      <c r="I76" s="33">
        <v>60000000</v>
      </c>
    </row>
    <row r="77" spans="1:9" ht="12.75" customHeight="1" x14ac:dyDescent="0.2">
      <c r="A77" s="186" t="s">
        <v>62</v>
      </c>
      <c r="B77" s="186"/>
      <c r="C77" s="186"/>
      <c r="D77" s="186"/>
      <c r="E77" s="186"/>
      <c r="F77" s="186"/>
      <c r="G77" s="15">
        <v>69</v>
      </c>
      <c r="H77" s="33">
        <v>37089626</v>
      </c>
      <c r="I77" s="33">
        <v>37089626</v>
      </c>
    </row>
    <row r="78" spans="1:9" ht="12.75" customHeight="1" x14ac:dyDescent="0.2">
      <c r="A78" s="187" t="s">
        <v>63</v>
      </c>
      <c r="B78" s="187"/>
      <c r="C78" s="187"/>
      <c r="D78" s="187"/>
      <c r="E78" s="187"/>
      <c r="F78" s="187"/>
      <c r="G78" s="16">
        <v>70</v>
      </c>
      <c r="H78" s="34">
        <f>SUM(H79:H83)</f>
        <v>53908713</v>
      </c>
      <c r="I78" s="34">
        <f>SUM(I79:I83)</f>
        <v>52668216</v>
      </c>
    </row>
    <row r="79" spans="1:9" ht="12.75" customHeight="1" x14ac:dyDescent="0.2">
      <c r="A79" s="186" t="s">
        <v>64</v>
      </c>
      <c r="B79" s="186"/>
      <c r="C79" s="186"/>
      <c r="D79" s="186"/>
      <c r="E79" s="186"/>
      <c r="F79" s="186"/>
      <c r="G79" s="15">
        <v>71</v>
      </c>
      <c r="H79" s="33">
        <v>3000000</v>
      </c>
      <c r="I79" s="33">
        <v>3000000</v>
      </c>
    </row>
    <row r="80" spans="1:9" ht="12.75" customHeight="1" x14ac:dyDescent="0.2">
      <c r="A80" s="186" t="s">
        <v>65</v>
      </c>
      <c r="B80" s="186"/>
      <c r="C80" s="186"/>
      <c r="D80" s="186"/>
      <c r="E80" s="186"/>
      <c r="F80" s="186"/>
      <c r="G80" s="15">
        <v>72</v>
      </c>
      <c r="H80" s="33">
        <v>12382269</v>
      </c>
      <c r="I80" s="33">
        <v>13622766</v>
      </c>
    </row>
    <row r="81" spans="1:9" ht="12.75" customHeight="1" x14ac:dyDescent="0.2">
      <c r="A81" s="186" t="s">
        <v>66</v>
      </c>
      <c r="B81" s="186"/>
      <c r="C81" s="186"/>
      <c r="D81" s="186"/>
      <c r="E81" s="186"/>
      <c r="F81" s="186"/>
      <c r="G81" s="15">
        <v>73</v>
      </c>
      <c r="H81" s="33">
        <v>-12382269</v>
      </c>
      <c r="I81" s="33">
        <v>-13622766</v>
      </c>
    </row>
    <row r="82" spans="1:9" ht="12.75" customHeight="1" x14ac:dyDescent="0.2">
      <c r="A82" s="186" t="s">
        <v>67</v>
      </c>
      <c r="B82" s="186"/>
      <c r="C82" s="186"/>
      <c r="D82" s="186"/>
      <c r="E82" s="186"/>
      <c r="F82" s="186"/>
      <c r="G82" s="15">
        <v>74</v>
      </c>
      <c r="H82" s="33">
        <v>15000000</v>
      </c>
      <c r="I82" s="33">
        <v>15000000</v>
      </c>
    </row>
    <row r="83" spans="1:9" ht="12.75" customHeight="1" x14ac:dyDescent="0.2">
      <c r="A83" s="186" t="s">
        <v>68</v>
      </c>
      <c r="B83" s="186"/>
      <c r="C83" s="186"/>
      <c r="D83" s="186"/>
      <c r="E83" s="186"/>
      <c r="F83" s="186"/>
      <c r="G83" s="15">
        <v>75</v>
      </c>
      <c r="H83" s="33">
        <v>35908713</v>
      </c>
      <c r="I83" s="33">
        <v>34668216</v>
      </c>
    </row>
    <row r="84" spans="1:9" ht="12.75" customHeight="1" x14ac:dyDescent="0.2">
      <c r="A84" s="204" t="s">
        <v>69</v>
      </c>
      <c r="B84" s="204"/>
      <c r="C84" s="204"/>
      <c r="D84" s="204"/>
      <c r="E84" s="204"/>
      <c r="F84" s="204"/>
      <c r="G84" s="119">
        <v>76</v>
      </c>
      <c r="H84" s="120">
        <v>50219</v>
      </c>
      <c r="I84" s="120">
        <v>16711</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213985356</v>
      </c>
      <c r="I89" s="34">
        <f>I90-I91</f>
        <v>260061930</v>
      </c>
    </row>
    <row r="90" spans="1:9" ht="12.75" customHeight="1" x14ac:dyDescent="0.2">
      <c r="A90" s="186" t="s">
        <v>75</v>
      </c>
      <c r="B90" s="186"/>
      <c r="C90" s="186"/>
      <c r="D90" s="186"/>
      <c r="E90" s="186"/>
      <c r="F90" s="186"/>
      <c r="G90" s="15">
        <v>82</v>
      </c>
      <c r="H90" s="33">
        <v>213985356</v>
      </c>
      <c r="I90" s="33">
        <v>260061930</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45958969</v>
      </c>
      <c r="I92" s="34">
        <f>I93-I94</f>
        <v>47104752</v>
      </c>
    </row>
    <row r="93" spans="1:9" ht="12.75" customHeight="1" x14ac:dyDescent="0.2">
      <c r="A93" s="186" t="s">
        <v>78</v>
      </c>
      <c r="B93" s="186"/>
      <c r="C93" s="186"/>
      <c r="D93" s="186"/>
      <c r="E93" s="186"/>
      <c r="F93" s="186"/>
      <c r="G93" s="15">
        <v>85</v>
      </c>
      <c r="H93" s="33">
        <v>45958969</v>
      </c>
      <c r="I93" s="33">
        <v>47104752</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424896</v>
      </c>
      <c r="I96" s="34">
        <f>SUM(I97:I102)</f>
        <v>424896</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424896</v>
      </c>
      <c r="I99" s="33">
        <v>424896</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4171391</v>
      </c>
      <c r="I103" s="34">
        <f>SUM(I104:I114)</f>
        <v>4003115</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1182298</v>
      </c>
      <c r="I108" s="33">
        <v>1014022</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2978069</v>
      </c>
      <c r="I113" s="33">
        <v>2978069</v>
      </c>
    </row>
    <row r="114" spans="1:9" ht="12.75" customHeight="1" x14ac:dyDescent="0.2">
      <c r="A114" s="186" t="s">
        <v>97</v>
      </c>
      <c r="B114" s="186"/>
      <c r="C114" s="186"/>
      <c r="D114" s="186"/>
      <c r="E114" s="186"/>
      <c r="F114" s="186"/>
      <c r="G114" s="15">
        <v>106</v>
      </c>
      <c r="H114" s="33">
        <v>11024</v>
      </c>
      <c r="I114" s="33">
        <v>11024</v>
      </c>
    </row>
    <row r="115" spans="1:9" ht="12.75" customHeight="1" x14ac:dyDescent="0.2">
      <c r="A115" s="188" t="s">
        <v>387</v>
      </c>
      <c r="B115" s="188"/>
      <c r="C115" s="188"/>
      <c r="D115" s="188"/>
      <c r="E115" s="188"/>
      <c r="F115" s="188"/>
      <c r="G115" s="16">
        <v>107</v>
      </c>
      <c r="H115" s="34">
        <f>SUM(H116:H129)</f>
        <v>27959064</v>
      </c>
      <c r="I115" s="34">
        <f>SUM(I116:I129)</f>
        <v>14481901</v>
      </c>
    </row>
    <row r="116" spans="1:9" ht="12.75" customHeight="1" x14ac:dyDescent="0.2">
      <c r="A116" s="186" t="s">
        <v>87</v>
      </c>
      <c r="B116" s="186"/>
      <c r="C116" s="186"/>
      <c r="D116" s="186"/>
      <c r="E116" s="186"/>
      <c r="F116" s="186"/>
      <c r="G116" s="15">
        <v>108</v>
      </c>
      <c r="H116" s="33">
        <v>211533</v>
      </c>
      <c r="I116" s="33">
        <v>81991</v>
      </c>
    </row>
    <row r="117" spans="1:9" ht="22.15" customHeight="1" x14ac:dyDescent="0.2">
      <c r="A117" s="186" t="s">
        <v>88</v>
      </c>
      <c r="B117" s="186"/>
      <c r="C117" s="186"/>
      <c r="D117" s="186"/>
      <c r="E117" s="186"/>
      <c r="F117" s="186"/>
      <c r="G117" s="15">
        <v>109</v>
      </c>
      <c r="H117" s="33">
        <v>4153368</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13500000</v>
      </c>
      <c r="I121" s="33">
        <v>10000000</v>
      </c>
    </row>
    <row r="122" spans="1:9" ht="12.75" customHeight="1" x14ac:dyDescent="0.2">
      <c r="A122" s="186" t="s">
        <v>93</v>
      </c>
      <c r="B122" s="186"/>
      <c r="C122" s="186"/>
      <c r="D122" s="186"/>
      <c r="E122" s="186"/>
      <c r="F122" s="186"/>
      <c r="G122" s="15">
        <v>114</v>
      </c>
      <c r="H122" s="33">
        <v>4994</v>
      </c>
      <c r="I122" s="33">
        <v>713</v>
      </c>
    </row>
    <row r="123" spans="1:9" ht="12.75" customHeight="1" x14ac:dyDescent="0.2">
      <c r="A123" s="186" t="s">
        <v>94</v>
      </c>
      <c r="B123" s="186"/>
      <c r="C123" s="186"/>
      <c r="D123" s="186"/>
      <c r="E123" s="186"/>
      <c r="F123" s="186"/>
      <c r="G123" s="15">
        <v>115</v>
      </c>
      <c r="H123" s="33">
        <v>7174020</v>
      </c>
      <c r="I123" s="33">
        <v>1429075</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877226</v>
      </c>
      <c r="I125" s="33">
        <v>801041</v>
      </c>
    </row>
    <row r="126" spans="1:9" x14ac:dyDescent="0.2">
      <c r="A126" s="186" t="s">
        <v>99</v>
      </c>
      <c r="B126" s="186"/>
      <c r="C126" s="186"/>
      <c r="D126" s="186"/>
      <c r="E126" s="186"/>
      <c r="F126" s="186"/>
      <c r="G126" s="15">
        <v>118</v>
      </c>
      <c r="H126" s="33">
        <v>1636769</v>
      </c>
      <c r="I126" s="33">
        <v>1860700</v>
      </c>
    </row>
    <row r="127" spans="1:9" x14ac:dyDescent="0.2">
      <c r="A127" s="186" t="s">
        <v>100</v>
      </c>
      <c r="B127" s="186"/>
      <c r="C127" s="186"/>
      <c r="D127" s="186"/>
      <c r="E127" s="186"/>
      <c r="F127" s="186"/>
      <c r="G127" s="15">
        <v>119</v>
      </c>
      <c r="H127" s="33">
        <v>371154</v>
      </c>
      <c r="I127" s="33">
        <v>279659</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30000</v>
      </c>
      <c r="I129" s="33">
        <v>28722</v>
      </c>
    </row>
    <row r="130" spans="1:9" ht="22.15" customHeight="1" x14ac:dyDescent="0.2">
      <c r="A130" s="203" t="s">
        <v>103</v>
      </c>
      <c r="B130" s="203"/>
      <c r="C130" s="203"/>
      <c r="D130" s="203"/>
      <c r="E130" s="203"/>
      <c r="F130" s="203"/>
      <c r="G130" s="15">
        <v>122</v>
      </c>
      <c r="H130" s="33">
        <v>328219</v>
      </c>
      <c r="I130" s="33">
        <v>423023</v>
      </c>
    </row>
    <row r="131" spans="1:9" x14ac:dyDescent="0.2">
      <c r="A131" s="188" t="s">
        <v>388</v>
      </c>
      <c r="B131" s="188"/>
      <c r="C131" s="188"/>
      <c r="D131" s="188"/>
      <c r="E131" s="188"/>
      <c r="F131" s="188"/>
      <c r="G131" s="16">
        <v>123</v>
      </c>
      <c r="H131" s="34">
        <f>H75+H96+H103+H115+H130</f>
        <v>443876453</v>
      </c>
      <c r="I131" s="34">
        <f>I75+I96+I103+I115+I130</f>
        <v>476274170</v>
      </c>
    </row>
    <row r="132" spans="1:9" x14ac:dyDescent="0.2">
      <c r="A132" s="203" t="s">
        <v>104</v>
      </c>
      <c r="B132" s="203"/>
      <c r="C132" s="203"/>
      <c r="D132" s="203"/>
      <c r="E132" s="203"/>
      <c r="F132" s="203"/>
      <c r="G132" s="15">
        <v>124</v>
      </c>
      <c r="H132" s="33">
        <v>535820084</v>
      </c>
      <c r="I132" s="33">
        <v>535855010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39370078740157483" header="0.51181102362204722" footer="0.51181102362204722"/>
  <pageSetup paperSize="9" scale="90" orientation="portrait" r:id="rId1"/>
  <headerFooter alignWithMargins="0"/>
  <rowBreaks count="1" manualBreakCount="1">
    <brk id="5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6" zoomScale="110" zoomScaleNormal="100" zoomScaleSheetLayoutView="110" workbookViewId="0">
      <selection activeCell="H105" sqref="H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451</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454</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18627997</v>
      </c>
      <c r="I8" s="37">
        <f>SUM(I9:I13)</f>
        <v>18627997</v>
      </c>
      <c r="J8" s="37">
        <f>SUM(J9:J13)</f>
        <v>21597300</v>
      </c>
      <c r="K8" s="37">
        <f>SUM(K9:K13)</f>
        <v>21597300</v>
      </c>
    </row>
    <row r="9" spans="1:11" x14ac:dyDescent="0.2">
      <c r="A9" s="186" t="s">
        <v>121</v>
      </c>
      <c r="B9" s="186"/>
      <c r="C9" s="186"/>
      <c r="D9" s="186"/>
      <c r="E9" s="186"/>
      <c r="F9" s="186"/>
      <c r="G9" s="15">
        <v>126</v>
      </c>
      <c r="H9" s="33">
        <v>7457138</v>
      </c>
      <c r="I9" s="33">
        <v>7457138</v>
      </c>
      <c r="J9" s="33">
        <v>8569168</v>
      </c>
      <c r="K9" s="33">
        <v>8569168</v>
      </c>
    </row>
    <row r="10" spans="1:11" x14ac:dyDescent="0.2">
      <c r="A10" s="186" t="s">
        <v>122</v>
      </c>
      <c r="B10" s="186"/>
      <c r="C10" s="186"/>
      <c r="D10" s="186"/>
      <c r="E10" s="186"/>
      <c r="F10" s="186"/>
      <c r="G10" s="15">
        <v>127</v>
      </c>
      <c r="H10" s="33">
        <v>6473266</v>
      </c>
      <c r="I10" s="33">
        <v>6473266</v>
      </c>
      <c r="J10" s="33">
        <v>7298417</v>
      </c>
      <c r="K10" s="33">
        <v>7298417</v>
      </c>
    </row>
    <row r="11" spans="1:11" x14ac:dyDescent="0.2">
      <c r="A11" s="186" t="s">
        <v>123</v>
      </c>
      <c r="B11" s="186"/>
      <c r="C11" s="186"/>
      <c r="D11" s="186"/>
      <c r="E11" s="186"/>
      <c r="F11" s="186"/>
      <c r="G11" s="15">
        <v>128</v>
      </c>
      <c r="H11" s="33">
        <v>43017</v>
      </c>
      <c r="I11" s="33">
        <v>43017</v>
      </c>
      <c r="J11" s="33">
        <v>36503</v>
      </c>
      <c r="K11" s="33">
        <v>36503</v>
      </c>
    </row>
    <row r="12" spans="1:11" x14ac:dyDescent="0.2">
      <c r="A12" s="186" t="s">
        <v>124</v>
      </c>
      <c r="B12" s="186"/>
      <c r="C12" s="186"/>
      <c r="D12" s="186"/>
      <c r="E12" s="186"/>
      <c r="F12" s="186"/>
      <c r="G12" s="15">
        <v>129</v>
      </c>
      <c r="H12" s="33">
        <v>3248705</v>
      </c>
      <c r="I12" s="33">
        <v>3248705</v>
      </c>
      <c r="J12" s="33">
        <v>4384049</v>
      </c>
      <c r="K12" s="33">
        <v>4384049</v>
      </c>
    </row>
    <row r="13" spans="1:11" x14ac:dyDescent="0.2">
      <c r="A13" s="186" t="s">
        <v>125</v>
      </c>
      <c r="B13" s="186"/>
      <c r="C13" s="186"/>
      <c r="D13" s="186"/>
      <c r="E13" s="186"/>
      <c r="F13" s="186"/>
      <c r="G13" s="15">
        <v>130</v>
      </c>
      <c r="H13" s="33">
        <v>1405871</v>
      </c>
      <c r="I13" s="33">
        <v>1405871</v>
      </c>
      <c r="J13" s="33">
        <v>1309163</v>
      </c>
      <c r="K13" s="33">
        <v>1309163</v>
      </c>
    </row>
    <row r="14" spans="1:11" x14ac:dyDescent="0.2">
      <c r="A14" s="222" t="s">
        <v>126</v>
      </c>
      <c r="B14" s="222"/>
      <c r="C14" s="222"/>
      <c r="D14" s="222"/>
      <c r="E14" s="222"/>
      <c r="F14" s="222"/>
      <c r="G14" s="20">
        <v>131</v>
      </c>
      <c r="H14" s="37">
        <f>H15+H16+H20+H24+H25+H26+H29+H36</f>
        <v>18400589</v>
      </c>
      <c r="I14" s="37">
        <f>I15+I16+I20+I24+I25+I26+I29+I36</f>
        <v>18400589</v>
      </c>
      <c r="J14" s="37">
        <f>J15+J16+J20+J24+J25+J26+J29+J36</f>
        <v>19492278</v>
      </c>
      <c r="K14" s="37">
        <f>K15+K16+K20+K24+K25+K26+K29+K36</f>
        <v>19492278</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8300630</v>
      </c>
      <c r="I16" s="37">
        <f>SUM(I17:I19)</f>
        <v>8300630</v>
      </c>
      <c r="J16" s="37">
        <f>SUM(J17:J19)</f>
        <v>8850511</v>
      </c>
      <c r="K16" s="37">
        <f>SUM(K17:K19)</f>
        <v>8850511</v>
      </c>
    </row>
    <row r="17" spans="1:11" x14ac:dyDescent="0.2">
      <c r="A17" s="228" t="s">
        <v>128</v>
      </c>
      <c r="B17" s="228"/>
      <c r="C17" s="228"/>
      <c r="D17" s="228"/>
      <c r="E17" s="228"/>
      <c r="F17" s="228"/>
      <c r="G17" s="15">
        <v>134</v>
      </c>
      <c r="H17" s="33">
        <v>326373</v>
      </c>
      <c r="I17" s="33">
        <v>326373</v>
      </c>
      <c r="J17" s="33">
        <v>334453</v>
      </c>
      <c r="K17" s="33">
        <v>334453</v>
      </c>
    </row>
    <row r="18" spans="1:11" x14ac:dyDescent="0.2">
      <c r="A18" s="228" t="s">
        <v>129</v>
      </c>
      <c r="B18" s="228"/>
      <c r="C18" s="228"/>
      <c r="D18" s="228"/>
      <c r="E18" s="228"/>
      <c r="F18" s="228"/>
      <c r="G18" s="15">
        <v>135</v>
      </c>
      <c r="H18" s="33">
        <v>2872758</v>
      </c>
      <c r="I18" s="33">
        <v>2872758</v>
      </c>
      <c r="J18" s="33">
        <v>3911515</v>
      </c>
      <c r="K18" s="33">
        <v>3911515</v>
      </c>
    </row>
    <row r="19" spans="1:11" x14ac:dyDescent="0.2">
      <c r="A19" s="228" t="s">
        <v>130</v>
      </c>
      <c r="B19" s="228"/>
      <c r="C19" s="228"/>
      <c r="D19" s="228"/>
      <c r="E19" s="228"/>
      <c r="F19" s="228"/>
      <c r="G19" s="15">
        <v>136</v>
      </c>
      <c r="H19" s="33">
        <v>5101499</v>
      </c>
      <c r="I19" s="33">
        <v>5101499</v>
      </c>
      <c r="J19" s="33">
        <v>4604543</v>
      </c>
      <c r="K19" s="33">
        <v>4604543</v>
      </c>
    </row>
    <row r="20" spans="1:11" x14ac:dyDescent="0.2">
      <c r="A20" s="231" t="s">
        <v>131</v>
      </c>
      <c r="B20" s="231"/>
      <c r="C20" s="231"/>
      <c r="D20" s="231"/>
      <c r="E20" s="231"/>
      <c r="F20" s="231"/>
      <c r="G20" s="20">
        <v>137</v>
      </c>
      <c r="H20" s="37">
        <f>SUM(H21:H23)</f>
        <v>4294254</v>
      </c>
      <c r="I20" s="37">
        <f>SUM(I21:I23)</f>
        <v>4294254</v>
      </c>
      <c r="J20" s="37">
        <f>SUM(J21:J23)</f>
        <v>4702242</v>
      </c>
      <c r="K20" s="37">
        <f>SUM(K21:K23)</f>
        <v>4702242</v>
      </c>
    </row>
    <row r="21" spans="1:11" x14ac:dyDescent="0.2">
      <c r="A21" s="228" t="s">
        <v>109</v>
      </c>
      <c r="B21" s="228"/>
      <c r="C21" s="228"/>
      <c r="D21" s="228"/>
      <c r="E21" s="228"/>
      <c r="F21" s="228"/>
      <c r="G21" s="15">
        <v>138</v>
      </c>
      <c r="H21" s="33">
        <v>2380573</v>
      </c>
      <c r="I21" s="33">
        <v>2380573</v>
      </c>
      <c r="J21" s="33">
        <v>2810132</v>
      </c>
      <c r="K21" s="33">
        <v>2810132</v>
      </c>
    </row>
    <row r="22" spans="1:11" x14ac:dyDescent="0.2">
      <c r="A22" s="228" t="s">
        <v>110</v>
      </c>
      <c r="B22" s="228"/>
      <c r="C22" s="228"/>
      <c r="D22" s="228"/>
      <c r="E22" s="228"/>
      <c r="F22" s="228"/>
      <c r="G22" s="15">
        <v>139</v>
      </c>
      <c r="H22" s="33">
        <v>1271601</v>
      </c>
      <c r="I22" s="33">
        <v>1271601</v>
      </c>
      <c r="J22" s="33">
        <v>1369124</v>
      </c>
      <c r="K22" s="33">
        <v>1369124</v>
      </c>
    </row>
    <row r="23" spans="1:11" x14ac:dyDescent="0.2">
      <c r="A23" s="228" t="s">
        <v>111</v>
      </c>
      <c r="B23" s="228"/>
      <c r="C23" s="228"/>
      <c r="D23" s="228"/>
      <c r="E23" s="228"/>
      <c r="F23" s="228"/>
      <c r="G23" s="15">
        <v>140</v>
      </c>
      <c r="H23" s="33">
        <v>642080</v>
      </c>
      <c r="I23" s="33">
        <v>642080</v>
      </c>
      <c r="J23" s="33">
        <v>522986</v>
      </c>
      <c r="K23" s="33">
        <v>522986</v>
      </c>
    </row>
    <row r="24" spans="1:11" x14ac:dyDescent="0.2">
      <c r="A24" s="186" t="s">
        <v>112</v>
      </c>
      <c r="B24" s="186"/>
      <c r="C24" s="186"/>
      <c r="D24" s="186"/>
      <c r="E24" s="186"/>
      <c r="F24" s="186"/>
      <c r="G24" s="15">
        <v>141</v>
      </c>
      <c r="H24" s="33">
        <v>4569095</v>
      </c>
      <c r="I24" s="33">
        <v>4569095</v>
      </c>
      <c r="J24" s="33">
        <v>5224366</v>
      </c>
      <c r="K24" s="33">
        <v>5224366</v>
      </c>
    </row>
    <row r="25" spans="1:11" x14ac:dyDescent="0.2">
      <c r="A25" s="186" t="s">
        <v>113</v>
      </c>
      <c r="B25" s="186"/>
      <c r="C25" s="186"/>
      <c r="D25" s="186"/>
      <c r="E25" s="186"/>
      <c r="F25" s="186"/>
      <c r="G25" s="15">
        <v>142</v>
      </c>
      <c r="H25" s="33">
        <v>656965</v>
      </c>
      <c r="I25" s="33">
        <v>656965</v>
      </c>
      <c r="J25" s="33">
        <v>611624</v>
      </c>
      <c r="K25" s="33">
        <v>611624</v>
      </c>
    </row>
    <row r="26" spans="1:11" x14ac:dyDescent="0.2">
      <c r="A26" s="231" t="s">
        <v>132</v>
      </c>
      <c r="B26" s="231"/>
      <c r="C26" s="231"/>
      <c r="D26" s="231"/>
      <c r="E26" s="231"/>
      <c r="F26" s="231"/>
      <c r="G26" s="20">
        <v>143</v>
      </c>
      <c r="H26" s="37">
        <f>H27+H28</f>
        <v>1921</v>
      </c>
      <c r="I26" s="37">
        <f>I27+I28</f>
        <v>1921</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1921</v>
      </c>
      <c r="I28" s="33">
        <v>1921</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577724</v>
      </c>
      <c r="I36" s="33">
        <v>577724</v>
      </c>
      <c r="J36" s="33">
        <v>103535</v>
      </c>
      <c r="K36" s="33">
        <v>103535</v>
      </c>
    </row>
    <row r="37" spans="1:11" x14ac:dyDescent="0.2">
      <c r="A37" s="222" t="s">
        <v>142</v>
      </c>
      <c r="B37" s="222"/>
      <c r="C37" s="222"/>
      <c r="D37" s="222"/>
      <c r="E37" s="222"/>
      <c r="F37" s="222"/>
      <c r="G37" s="20">
        <v>154</v>
      </c>
      <c r="H37" s="37">
        <f>SUM(H38:H47)</f>
        <v>39703880</v>
      </c>
      <c r="I37" s="37">
        <f>SUM(I38:I47)</f>
        <v>39703880</v>
      </c>
      <c r="J37" s="37">
        <f>SUM(J38:J47)</f>
        <v>45079499</v>
      </c>
      <c r="K37" s="37">
        <f>SUM(K38:K47)</f>
        <v>45079499</v>
      </c>
    </row>
    <row r="38" spans="1:11" x14ac:dyDescent="0.2">
      <c r="A38" s="186" t="s">
        <v>143</v>
      </c>
      <c r="B38" s="186"/>
      <c r="C38" s="186"/>
      <c r="D38" s="186"/>
      <c r="E38" s="186"/>
      <c r="F38" s="186"/>
      <c r="G38" s="15">
        <v>155</v>
      </c>
      <c r="H38" s="33">
        <v>39675143</v>
      </c>
      <c r="I38" s="33">
        <v>39675143</v>
      </c>
      <c r="J38" s="33">
        <v>44700343</v>
      </c>
      <c r="K38" s="33">
        <v>44700343</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28031</v>
      </c>
      <c r="I41" s="33">
        <v>28031</v>
      </c>
      <c r="J41" s="33">
        <v>313571</v>
      </c>
      <c r="K41" s="33">
        <v>313571</v>
      </c>
    </row>
    <row r="42" spans="1:11" ht="25.15" customHeight="1" x14ac:dyDescent="0.2">
      <c r="A42" s="186" t="s">
        <v>147</v>
      </c>
      <c r="B42" s="186"/>
      <c r="C42" s="186"/>
      <c r="D42" s="186"/>
      <c r="E42" s="186"/>
      <c r="F42" s="186"/>
      <c r="G42" s="15">
        <v>159</v>
      </c>
      <c r="H42" s="33">
        <v>77</v>
      </c>
      <c r="I42" s="33">
        <v>77</v>
      </c>
      <c r="J42" s="33">
        <v>113</v>
      </c>
      <c r="K42" s="33">
        <v>113</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18939</v>
      </c>
      <c r="K44" s="33">
        <v>18939</v>
      </c>
    </row>
    <row r="45" spans="1:11" x14ac:dyDescent="0.2">
      <c r="A45" s="186" t="s">
        <v>150</v>
      </c>
      <c r="B45" s="186"/>
      <c r="C45" s="186"/>
      <c r="D45" s="186"/>
      <c r="E45" s="186"/>
      <c r="F45" s="186"/>
      <c r="G45" s="15">
        <v>162</v>
      </c>
      <c r="H45" s="33">
        <v>629</v>
      </c>
      <c r="I45" s="33">
        <v>629</v>
      </c>
      <c r="J45" s="33">
        <v>46533</v>
      </c>
      <c r="K45" s="33">
        <v>46533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256635</v>
      </c>
      <c r="I48" s="37">
        <f>SUM(I49:I55)</f>
        <v>256635</v>
      </c>
      <c r="J48" s="37">
        <f>SUM(J49:J55)</f>
        <v>79769</v>
      </c>
      <c r="K48" s="37">
        <f>SUM(K49:K55)</f>
        <v>79769</v>
      </c>
    </row>
    <row r="49" spans="1:11" ht="25.15" customHeight="1" x14ac:dyDescent="0.2">
      <c r="A49" s="186" t="s">
        <v>154</v>
      </c>
      <c r="B49" s="186"/>
      <c r="C49" s="186"/>
      <c r="D49" s="186"/>
      <c r="E49" s="186"/>
      <c r="F49" s="186"/>
      <c r="G49" s="15">
        <v>166</v>
      </c>
      <c r="H49" s="33">
        <v>34461</v>
      </c>
      <c r="I49" s="33">
        <v>34461</v>
      </c>
      <c r="J49" s="33">
        <v>5473</v>
      </c>
      <c r="K49" s="33">
        <v>5473</v>
      </c>
    </row>
    <row r="50" spans="1:11" x14ac:dyDescent="0.2">
      <c r="A50" s="223" t="s">
        <v>155</v>
      </c>
      <c r="B50" s="223"/>
      <c r="C50" s="223"/>
      <c r="D50" s="223"/>
      <c r="E50" s="223"/>
      <c r="F50" s="223"/>
      <c r="G50" s="15">
        <v>167</v>
      </c>
      <c r="H50" s="33">
        <v>1059</v>
      </c>
      <c r="I50" s="33">
        <v>1059</v>
      </c>
      <c r="J50" s="33">
        <v>22101</v>
      </c>
      <c r="K50" s="33">
        <v>22101</v>
      </c>
    </row>
    <row r="51" spans="1:11" x14ac:dyDescent="0.2">
      <c r="A51" s="223" t="s">
        <v>156</v>
      </c>
      <c r="B51" s="223"/>
      <c r="C51" s="223"/>
      <c r="D51" s="223"/>
      <c r="E51" s="223"/>
      <c r="F51" s="223"/>
      <c r="G51" s="15">
        <v>168</v>
      </c>
      <c r="H51" s="33">
        <v>1343</v>
      </c>
      <c r="I51" s="33">
        <v>1343</v>
      </c>
      <c r="J51" s="33">
        <v>47013</v>
      </c>
      <c r="K51" s="33">
        <v>47013</v>
      </c>
    </row>
    <row r="52" spans="1:11" x14ac:dyDescent="0.2">
      <c r="A52" s="223" t="s">
        <v>157</v>
      </c>
      <c r="B52" s="223"/>
      <c r="C52" s="223"/>
      <c r="D52" s="223"/>
      <c r="E52" s="223"/>
      <c r="F52" s="223"/>
      <c r="G52" s="15">
        <v>169</v>
      </c>
      <c r="H52" s="33">
        <v>219772</v>
      </c>
      <c r="I52" s="33">
        <v>219772</v>
      </c>
      <c r="J52" s="33">
        <v>5182</v>
      </c>
      <c r="K52" s="33">
        <v>5182</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58331877</v>
      </c>
      <c r="I60" s="37">
        <f t="shared" ref="I60:K60" si="0">I8+I37+I56+I57</f>
        <v>58331877</v>
      </c>
      <c r="J60" s="37">
        <f t="shared" si="0"/>
        <v>66676799</v>
      </c>
      <c r="K60" s="37">
        <f t="shared" si="0"/>
        <v>66676799</v>
      </c>
    </row>
    <row r="61" spans="1:11" x14ac:dyDescent="0.2">
      <c r="A61" s="222" t="s">
        <v>166</v>
      </c>
      <c r="B61" s="222"/>
      <c r="C61" s="222"/>
      <c r="D61" s="222"/>
      <c r="E61" s="222"/>
      <c r="F61" s="222"/>
      <c r="G61" s="20">
        <v>178</v>
      </c>
      <c r="H61" s="37">
        <f>H14+H48+H58+H59</f>
        <v>18657224</v>
      </c>
      <c r="I61" s="37">
        <f t="shared" ref="I61:K61" si="1">I14+I48+I58+I59</f>
        <v>18657224</v>
      </c>
      <c r="J61" s="37">
        <f t="shared" si="1"/>
        <v>19572047</v>
      </c>
      <c r="K61" s="37">
        <f t="shared" si="1"/>
        <v>19572047</v>
      </c>
    </row>
    <row r="62" spans="1:11" x14ac:dyDescent="0.2">
      <c r="A62" s="222" t="s">
        <v>167</v>
      </c>
      <c r="B62" s="222"/>
      <c r="C62" s="222"/>
      <c r="D62" s="222"/>
      <c r="E62" s="222"/>
      <c r="F62" s="222"/>
      <c r="G62" s="20">
        <v>179</v>
      </c>
      <c r="H62" s="37">
        <f>H60-H61</f>
        <v>39674653</v>
      </c>
      <c r="I62" s="37">
        <f t="shared" ref="I62:K62" si="2">I60-I61</f>
        <v>39674653</v>
      </c>
      <c r="J62" s="37">
        <f t="shared" si="2"/>
        <v>47104752</v>
      </c>
      <c r="K62" s="37">
        <f t="shared" si="2"/>
        <v>47104752</v>
      </c>
    </row>
    <row r="63" spans="1:11" x14ac:dyDescent="0.2">
      <c r="A63" s="209" t="s">
        <v>168</v>
      </c>
      <c r="B63" s="209"/>
      <c r="C63" s="209"/>
      <c r="D63" s="209"/>
      <c r="E63" s="209"/>
      <c r="F63" s="209"/>
      <c r="G63" s="20">
        <v>180</v>
      </c>
      <c r="H63" s="37">
        <f>+IF((H60-H61)&gt;0,(H60-H61),0)</f>
        <v>39674653</v>
      </c>
      <c r="I63" s="37">
        <f t="shared" ref="I63:K63" si="3">+IF((I60-I61)&gt;0,(I60-I61),0)</f>
        <v>39674653</v>
      </c>
      <c r="J63" s="37">
        <f t="shared" si="3"/>
        <v>47104752</v>
      </c>
      <c r="K63" s="37">
        <f t="shared" si="3"/>
        <v>47104752</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39674653</v>
      </c>
      <c r="I66" s="37">
        <f t="shared" ref="I66:K66" si="5">I62-I65</f>
        <v>39674653</v>
      </c>
      <c r="J66" s="37">
        <f t="shared" si="5"/>
        <v>47104752</v>
      </c>
      <c r="K66" s="37">
        <f t="shared" si="5"/>
        <v>47104752</v>
      </c>
    </row>
    <row r="67" spans="1:11" x14ac:dyDescent="0.2">
      <c r="A67" s="209" t="s">
        <v>171</v>
      </c>
      <c r="B67" s="209"/>
      <c r="C67" s="209"/>
      <c r="D67" s="209"/>
      <c r="E67" s="209"/>
      <c r="F67" s="209"/>
      <c r="G67" s="20">
        <v>184</v>
      </c>
      <c r="H67" s="37">
        <f>+IF((H62-H65)&gt;0,(H62-H65),0)</f>
        <v>39674653</v>
      </c>
      <c r="I67" s="37">
        <f t="shared" ref="I67:K67" si="6">+IF((I62-I65)&gt;0,(I62-I65),0)</f>
        <v>39674653</v>
      </c>
      <c r="J67" s="37">
        <f t="shared" si="6"/>
        <v>47104752</v>
      </c>
      <c r="K67" s="37">
        <f t="shared" si="6"/>
        <v>47104752</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39671497</v>
      </c>
      <c r="I89" s="40">
        <v>39671497</v>
      </c>
      <c r="J89" s="40">
        <v>47104752</v>
      </c>
      <c r="K89" s="40">
        <v>47104752</v>
      </c>
    </row>
    <row r="90" spans="1:11" ht="24" customHeight="1" x14ac:dyDescent="0.2">
      <c r="A90" s="232" t="s">
        <v>192</v>
      </c>
      <c r="B90" s="232"/>
      <c r="C90" s="232"/>
      <c r="D90" s="232"/>
      <c r="E90" s="232"/>
      <c r="F90" s="232"/>
      <c r="G90" s="20">
        <v>203</v>
      </c>
      <c r="H90" s="39">
        <f>SUM(H91:H98)</f>
        <v>200840</v>
      </c>
      <c r="I90" s="39">
        <f>SUM(I91:I98)</f>
        <v>200840</v>
      </c>
      <c r="J90" s="39">
        <f>SUM(J91:J98)</f>
        <v>33508</v>
      </c>
      <c r="K90" s="39">
        <f>SUM(K91:K98)</f>
        <v>33508</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200840</v>
      </c>
      <c r="I92" s="40">
        <v>200840</v>
      </c>
      <c r="J92" s="40">
        <v>33508</v>
      </c>
      <c r="K92" s="40">
        <v>33508</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200840</v>
      </c>
      <c r="I100" s="39">
        <f>I90-I99</f>
        <v>200840</v>
      </c>
      <c r="J100" s="39">
        <f>J90-J99</f>
        <v>33508</v>
      </c>
      <c r="K100" s="39">
        <f>K90-K99</f>
        <v>33508</v>
      </c>
    </row>
    <row r="101" spans="1:11" x14ac:dyDescent="0.2">
      <c r="A101" s="232" t="s">
        <v>202</v>
      </c>
      <c r="B101" s="232"/>
      <c r="C101" s="232"/>
      <c r="D101" s="232"/>
      <c r="E101" s="232"/>
      <c r="F101" s="232"/>
      <c r="G101" s="20">
        <v>214</v>
      </c>
      <c r="H101" s="39">
        <f>H89+H100</f>
        <v>39872337</v>
      </c>
      <c r="I101" s="39">
        <f>I89+I100</f>
        <v>39872337</v>
      </c>
      <c r="J101" s="39">
        <f>J89+J100</f>
        <v>47138260</v>
      </c>
      <c r="K101" s="39">
        <f>K89+K100</f>
        <v>47138260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J53" sqref="J5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452</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454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39674653</v>
      </c>
      <c r="I8" s="43">
        <v>47104752</v>
      </c>
    </row>
    <row r="9" spans="1:9" ht="12.75" customHeight="1" x14ac:dyDescent="0.2">
      <c r="A9" s="247" t="s">
        <v>211</v>
      </c>
      <c r="B9" s="248"/>
      <c r="C9" s="248"/>
      <c r="D9" s="248"/>
      <c r="E9" s="248"/>
      <c r="F9" s="249"/>
      <c r="G9" s="25">
        <v>2</v>
      </c>
      <c r="H9" s="44">
        <f>H10+H11+H12+H13+H14+H15+H16+H17</f>
        <v>5155128</v>
      </c>
      <c r="I9" s="44">
        <f>I10+I11+I12+I13+I14+I15+I16+I17</f>
        <v>7187055</v>
      </c>
    </row>
    <row r="10" spans="1:9" ht="12.75" customHeight="1" x14ac:dyDescent="0.2">
      <c r="A10" s="239" t="s">
        <v>212</v>
      </c>
      <c r="B10" s="240"/>
      <c r="C10" s="240"/>
      <c r="D10" s="240"/>
      <c r="E10" s="240"/>
      <c r="F10" s="241"/>
      <c r="G10" s="26">
        <v>3</v>
      </c>
      <c r="H10" s="45">
        <v>4569095</v>
      </c>
      <c r="I10" s="45">
        <v>5224366</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f>1448620-862587</f>
        <v>586033</v>
      </c>
      <c r="I17" s="45">
        <v>1962689</v>
      </c>
    </row>
    <row r="18" spans="1:9" ht="28.15" customHeight="1" x14ac:dyDescent="0.2">
      <c r="A18" s="244" t="s">
        <v>390</v>
      </c>
      <c r="B18" s="245"/>
      <c r="C18" s="245"/>
      <c r="D18" s="245"/>
      <c r="E18" s="245"/>
      <c r="F18" s="246"/>
      <c r="G18" s="25">
        <v>11</v>
      </c>
      <c r="H18" s="44">
        <f>H8+H9</f>
        <v>44829781</v>
      </c>
      <c r="I18" s="44">
        <f>I8+I9</f>
        <v>54291807</v>
      </c>
    </row>
    <row r="19" spans="1:9" ht="12.75" customHeight="1" x14ac:dyDescent="0.2">
      <c r="A19" s="247" t="s">
        <v>220</v>
      </c>
      <c r="B19" s="248"/>
      <c r="C19" s="248"/>
      <c r="D19" s="248"/>
      <c r="E19" s="248"/>
      <c r="F19" s="249"/>
      <c r="G19" s="25">
        <v>12</v>
      </c>
      <c r="H19" s="44">
        <f>H20+H21+H22+H23</f>
        <v>-42745447</v>
      </c>
      <c r="I19" s="44">
        <f>I20+I21+I22+I23</f>
        <v>6601621</v>
      </c>
    </row>
    <row r="20" spans="1:9" ht="12.75" customHeight="1" x14ac:dyDescent="0.2">
      <c r="A20" s="239" t="s">
        <v>221</v>
      </c>
      <c r="B20" s="240"/>
      <c r="C20" s="240"/>
      <c r="D20" s="240"/>
      <c r="E20" s="240"/>
      <c r="F20" s="241"/>
      <c r="G20" s="26">
        <v>13</v>
      </c>
      <c r="H20" s="45">
        <v>-6167843</v>
      </c>
      <c r="I20" s="45">
        <v>-1727977</v>
      </c>
    </row>
    <row r="21" spans="1:9" ht="12.75" customHeight="1" x14ac:dyDescent="0.2">
      <c r="A21" s="239" t="s">
        <v>222</v>
      </c>
      <c r="B21" s="240"/>
      <c r="C21" s="240"/>
      <c r="D21" s="240"/>
      <c r="E21" s="240"/>
      <c r="F21" s="241"/>
      <c r="G21" s="26">
        <v>14</v>
      </c>
      <c r="H21" s="45">
        <v>-36577604</v>
      </c>
      <c r="I21" s="45">
        <v>8179626</v>
      </c>
    </row>
    <row r="22" spans="1:9" ht="12.75" customHeight="1" x14ac:dyDescent="0.2">
      <c r="A22" s="239" t="s">
        <v>223</v>
      </c>
      <c r="B22" s="240"/>
      <c r="C22" s="240"/>
      <c r="D22" s="240"/>
      <c r="E22" s="240"/>
      <c r="F22" s="241"/>
      <c r="G22" s="26">
        <v>15</v>
      </c>
      <c r="H22" s="45">
        <v>0</v>
      </c>
      <c r="I22" s="45">
        <f>131033+18939</f>
        <v>149972</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2084334</v>
      </c>
      <c r="I24" s="44">
        <f>I18+I19</f>
        <v>60893428</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2084334</v>
      </c>
      <c r="I27" s="46">
        <f>I24+I25+I26</f>
        <v>60893428</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10333</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43957</v>
      </c>
      <c r="I31" s="48">
        <v>313571</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3950412</v>
      </c>
      <c r="I34" s="48">
        <v>116744</v>
      </c>
    </row>
    <row r="35" spans="1:9" ht="26.45" customHeight="1" x14ac:dyDescent="0.2">
      <c r="A35" s="244" t="s">
        <v>236</v>
      </c>
      <c r="B35" s="245"/>
      <c r="C35" s="245"/>
      <c r="D35" s="245"/>
      <c r="E35" s="245"/>
      <c r="F35" s="246"/>
      <c r="G35" s="25">
        <v>27</v>
      </c>
      <c r="H35" s="49">
        <f>H29+H30+H31+H32+H33+H34</f>
        <v>4004702</v>
      </c>
      <c r="I35" s="49">
        <f>I29+I30+I31+I32+I33+I34</f>
        <v>430315</v>
      </c>
    </row>
    <row r="36" spans="1:9" ht="22.9" customHeight="1" x14ac:dyDescent="0.2">
      <c r="A36" s="235" t="s">
        <v>237</v>
      </c>
      <c r="B36" s="236"/>
      <c r="C36" s="236"/>
      <c r="D36" s="236"/>
      <c r="E36" s="236"/>
      <c r="F36" s="237"/>
      <c r="G36" s="26">
        <v>28</v>
      </c>
      <c r="H36" s="48">
        <v>-1079555</v>
      </c>
      <c r="I36" s="48">
        <f>-497366-12013</f>
        <v>-509379</v>
      </c>
    </row>
    <row r="37" spans="1:9" ht="12.75" customHeight="1" x14ac:dyDescent="0.2">
      <c r="A37" s="235" t="s">
        <v>238</v>
      </c>
      <c r="B37" s="236"/>
      <c r="C37" s="236"/>
      <c r="D37" s="236"/>
      <c r="E37" s="236"/>
      <c r="F37" s="237"/>
      <c r="G37" s="26">
        <v>29</v>
      </c>
      <c r="H37" s="48">
        <v>-15581837</v>
      </c>
      <c r="I37" s="48">
        <v>-56874324</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-16661392</v>
      </c>
      <c r="I41" s="49">
        <f>I36+I37+I38+I39+I40</f>
        <v>-57383703</v>
      </c>
    </row>
    <row r="42" spans="1:9" ht="29.45" customHeight="1" x14ac:dyDescent="0.2">
      <c r="A42" s="262" t="s">
        <v>243</v>
      </c>
      <c r="B42" s="263"/>
      <c r="C42" s="263"/>
      <c r="D42" s="263"/>
      <c r="E42" s="263"/>
      <c r="F42" s="264"/>
      <c r="G42" s="27">
        <v>34</v>
      </c>
      <c r="H42" s="50">
        <f>H35+H41</f>
        <v>-12656690</v>
      </c>
      <c r="I42" s="50">
        <f>I35+I41</f>
        <v>-56953388</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14831796</v>
      </c>
    </row>
    <row r="46" spans="1:9" ht="12.75" customHeight="1" x14ac:dyDescent="0.2">
      <c r="A46" s="235" t="s">
        <v>247</v>
      </c>
      <c r="B46" s="236"/>
      <c r="C46" s="236"/>
      <c r="D46" s="236"/>
      <c r="E46" s="236"/>
      <c r="F46" s="237"/>
      <c r="G46" s="26">
        <v>37</v>
      </c>
      <c r="H46" s="48">
        <v>10933153</v>
      </c>
      <c r="I46" s="48">
        <v>125048</v>
      </c>
    </row>
    <row r="47" spans="1:9" ht="12.75" customHeight="1" x14ac:dyDescent="0.2">
      <c r="A47" s="235" t="s">
        <v>248</v>
      </c>
      <c r="B47" s="236"/>
      <c r="C47" s="236"/>
      <c r="D47" s="236"/>
      <c r="E47" s="236"/>
      <c r="F47" s="237"/>
      <c r="G47" s="26">
        <v>38</v>
      </c>
      <c r="H47" s="48">
        <v>0</v>
      </c>
      <c r="I47" s="48">
        <v>168275</v>
      </c>
    </row>
    <row r="48" spans="1:9" ht="22.15" customHeight="1" x14ac:dyDescent="0.2">
      <c r="A48" s="244" t="s">
        <v>249</v>
      </c>
      <c r="B48" s="245"/>
      <c r="C48" s="245"/>
      <c r="D48" s="245"/>
      <c r="E48" s="245"/>
      <c r="F48" s="246"/>
      <c r="G48" s="25">
        <v>39</v>
      </c>
      <c r="H48" s="49">
        <f>H44+H45+H46+H47</f>
        <v>10933153</v>
      </c>
      <c r="I48" s="49">
        <f>I44+I45+I46+I47</f>
        <v>15125119</v>
      </c>
    </row>
    <row r="49" spans="1:9" ht="24.6" customHeight="1" x14ac:dyDescent="0.2">
      <c r="A49" s="235" t="s">
        <v>389</v>
      </c>
      <c r="B49" s="236"/>
      <c r="C49" s="236"/>
      <c r="D49" s="236"/>
      <c r="E49" s="236"/>
      <c r="F49" s="237"/>
      <c r="G49" s="26">
        <v>40</v>
      </c>
      <c r="H49" s="48">
        <v>0</v>
      </c>
      <c r="I49" s="48">
        <v>-18331796</v>
      </c>
    </row>
    <row r="50" spans="1:9" ht="12.75" customHeight="1" x14ac:dyDescent="0.2">
      <c r="A50" s="235" t="s">
        <v>250</v>
      </c>
      <c r="B50" s="236"/>
      <c r="C50" s="236"/>
      <c r="D50" s="236"/>
      <c r="E50" s="236"/>
      <c r="F50" s="237"/>
      <c r="G50" s="26">
        <v>41</v>
      </c>
      <c r="H50" s="48">
        <v>-4906</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-4906</v>
      </c>
      <c r="I54" s="49">
        <f>I49+I50+I51+I52+I53</f>
        <v>-18331796</v>
      </c>
    </row>
    <row r="55" spans="1:9" ht="29.45" customHeight="1" x14ac:dyDescent="0.2">
      <c r="A55" s="265" t="s">
        <v>255</v>
      </c>
      <c r="B55" s="266"/>
      <c r="C55" s="266"/>
      <c r="D55" s="266"/>
      <c r="E55" s="266"/>
      <c r="F55" s="267"/>
      <c r="G55" s="25">
        <v>46</v>
      </c>
      <c r="H55" s="49">
        <f>H48+H54</f>
        <v>10928247</v>
      </c>
      <c r="I55" s="49">
        <f>I48+I54</f>
        <v>-3206677</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355891</v>
      </c>
      <c r="I57" s="49">
        <f>I27+I42+I55+I56</f>
        <v>733363</v>
      </c>
    </row>
    <row r="58" spans="1:9" x14ac:dyDescent="0.2">
      <c r="A58" s="268" t="s">
        <v>258</v>
      </c>
      <c r="B58" s="269"/>
      <c r="C58" s="269"/>
      <c r="D58" s="269"/>
      <c r="E58" s="269"/>
      <c r="F58" s="270"/>
      <c r="G58" s="26">
        <v>49</v>
      </c>
      <c r="H58" s="48">
        <v>258585</v>
      </c>
      <c r="I58" s="48">
        <v>614476</v>
      </c>
    </row>
    <row r="59" spans="1:9" ht="31.15" customHeight="1" x14ac:dyDescent="0.2">
      <c r="A59" s="262" t="s">
        <v>259</v>
      </c>
      <c r="B59" s="263"/>
      <c r="C59" s="263"/>
      <c r="D59" s="263"/>
      <c r="E59" s="263"/>
      <c r="F59" s="264"/>
      <c r="G59" s="27">
        <v>50</v>
      </c>
      <c r="H59" s="50">
        <f>H57+H58</f>
        <v>614476</v>
      </c>
      <c r="I59" s="50">
        <f>I57+I58</f>
        <v>1347839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98425196850393704" bottom="0.98425196850393704" header="0.51181102362204722" footer="0.51181102362204722"/>
  <pageSetup paperSize="9" scale="80" orientation="portrait" r:id="rId1"/>
  <headerFooter alignWithMargins="0"/>
  <rowBreaks count="1" manualBreakCount="1">
    <brk id="5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P47" sqref="P4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1" zoomScaleNormal="100" zoomScaleSheetLayoutView="100" workbookViewId="0">
      <selection activeCell="V57" sqref="V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43555</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60000000</v>
      </c>
      <c r="I7" s="65">
        <v>37089626</v>
      </c>
      <c r="J7" s="65">
        <v>3000000</v>
      </c>
      <c r="K7" s="65">
        <v>6971246</v>
      </c>
      <c r="L7" s="65">
        <v>6971246</v>
      </c>
      <c r="M7" s="65">
        <v>15000000</v>
      </c>
      <c r="N7" s="65">
        <v>41319736</v>
      </c>
      <c r="O7" s="65">
        <v>487840</v>
      </c>
      <c r="P7" s="65">
        <v>0</v>
      </c>
      <c r="Q7" s="65">
        <v>0</v>
      </c>
      <c r="R7" s="65">
        <v>0</v>
      </c>
      <c r="S7" s="65">
        <v>183425366</v>
      </c>
      <c r="T7" s="65">
        <v>42000632</v>
      </c>
      <c r="U7" s="66">
        <f>H7+I7+J7+K7-L7+M7+N7+O7+P7+Q7+R7+S7+T7</f>
        <v>382323200</v>
      </c>
      <c r="V7" s="65">
        <v>0</v>
      </c>
      <c r="W7" s="66">
        <f>U7+V7</f>
        <v>382323200</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96063</v>
      </c>
      <c r="P9" s="65">
        <v>0</v>
      </c>
      <c r="Q9" s="65">
        <v>0</v>
      </c>
      <c r="R9" s="65">
        <v>0</v>
      </c>
      <c r="S9" s="65">
        <v>0</v>
      </c>
      <c r="T9" s="65">
        <v>0</v>
      </c>
      <c r="U9" s="66">
        <f t="shared" si="0"/>
        <v>96063</v>
      </c>
      <c r="V9" s="65">
        <v>0</v>
      </c>
      <c r="W9" s="66">
        <f t="shared" si="1"/>
        <v>96063</v>
      </c>
    </row>
    <row r="10" spans="1:23" ht="24" customHeight="1" x14ac:dyDescent="0.2">
      <c r="A10" s="288" t="s">
        <v>375</v>
      </c>
      <c r="B10" s="288"/>
      <c r="C10" s="288"/>
      <c r="D10" s="288"/>
      <c r="E10" s="288"/>
      <c r="F10" s="288"/>
      <c r="G10" s="7">
        <v>4</v>
      </c>
      <c r="H10" s="66">
        <f>H7+H8+H9</f>
        <v>60000000</v>
      </c>
      <c r="I10" s="66">
        <f t="shared" ref="I10:W10" si="2">I7+I8+I9</f>
        <v>37089626</v>
      </c>
      <c r="J10" s="66">
        <f t="shared" si="2"/>
        <v>3000000</v>
      </c>
      <c r="K10" s="66">
        <f>K7+K8+K9</f>
        <v>6971246</v>
      </c>
      <c r="L10" s="66">
        <f t="shared" si="2"/>
        <v>6971246</v>
      </c>
      <c r="M10" s="66">
        <f t="shared" si="2"/>
        <v>15000000</v>
      </c>
      <c r="N10" s="66">
        <f t="shared" si="2"/>
        <v>41319736</v>
      </c>
      <c r="O10" s="66">
        <f t="shared" si="2"/>
        <v>583903</v>
      </c>
      <c r="P10" s="66">
        <f t="shared" si="2"/>
        <v>0</v>
      </c>
      <c r="Q10" s="66">
        <f t="shared" si="2"/>
        <v>0</v>
      </c>
      <c r="R10" s="66">
        <f t="shared" si="2"/>
        <v>0</v>
      </c>
      <c r="S10" s="66">
        <f t="shared" si="2"/>
        <v>183425366</v>
      </c>
      <c r="T10" s="66">
        <f t="shared" si="2"/>
        <v>42000632</v>
      </c>
      <c r="U10" s="66">
        <f t="shared" si="2"/>
        <v>382419263</v>
      </c>
      <c r="V10" s="66">
        <f t="shared" si="2"/>
        <v>0</v>
      </c>
      <c r="W10" s="66">
        <f t="shared" si="2"/>
        <v>382419263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45958969</v>
      </c>
      <c r="U11" s="66">
        <f>H11+I11+J11+K11-L11+M11+N11+O11+P11+Q11+R11+S11+T11</f>
        <v>45958969</v>
      </c>
      <c r="V11" s="65">
        <v>0</v>
      </c>
      <c r="W11" s="66">
        <f t="shared" ref="W11:W28" si="3">U11+V11</f>
        <v>45958969</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-533684</v>
      </c>
      <c r="P13" s="67">
        <v>0</v>
      </c>
      <c r="Q13" s="67">
        <v>0</v>
      </c>
      <c r="R13" s="67">
        <v>0</v>
      </c>
      <c r="S13" s="65">
        <v>533684</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931468</v>
      </c>
      <c r="T19" s="65">
        <v>0</v>
      </c>
      <c r="U19" s="66">
        <f t="shared" si="4"/>
        <v>931468</v>
      </c>
      <c r="V19" s="65">
        <v>0</v>
      </c>
      <c r="W19" s="66">
        <f t="shared" si="3"/>
        <v>931468</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8427605</v>
      </c>
      <c r="L24" s="65">
        <v>8427605</v>
      </c>
      <c r="M24" s="65">
        <v>0</v>
      </c>
      <c r="N24" s="65">
        <v>-8427605</v>
      </c>
      <c r="O24" s="65">
        <v>0</v>
      </c>
      <c r="P24" s="65">
        <v>0</v>
      </c>
      <c r="Q24" s="65">
        <v>0</v>
      </c>
      <c r="R24" s="65">
        <v>0</v>
      </c>
      <c r="S24" s="65">
        <v>0</v>
      </c>
      <c r="T24" s="65">
        <v>0</v>
      </c>
      <c r="U24" s="66">
        <f t="shared" si="4"/>
        <v>-8427605</v>
      </c>
      <c r="V24" s="65">
        <v>0</v>
      </c>
      <c r="W24" s="66">
        <f t="shared" si="3"/>
        <v>-8427605</v>
      </c>
    </row>
    <row r="25" spans="1:23" x14ac:dyDescent="0.2">
      <c r="A25" s="287" t="s">
        <v>339</v>
      </c>
      <c r="B25" s="287"/>
      <c r="C25" s="287"/>
      <c r="D25" s="287"/>
      <c r="E25" s="287"/>
      <c r="F25" s="287"/>
      <c r="G25" s="6">
        <v>19</v>
      </c>
      <c r="H25" s="65">
        <v>0</v>
      </c>
      <c r="I25" s="65">
        <v>0</v>
      </c>
      <c r="J25" s="65">
        <v>0</v>
      </c>
      <c r="K25" s="65">
        <v>-3016582</v>
      </c>
      <c r="L25" s="65">
        <v>-3016582</v>
      </c>
      <c r="M25" s="65">
        <v>0</v>
      </c>
      <c r="N25" s="65">
        <v>3016582</v>
      </c>
      <c r="O25" s="65">
        <v>0</v>
      </c>
      <c r="P25" s="65">
        <v>0</v>
      </c>
      <c r="Q25" s="65">
        <v>0</v>
      </c>
      <c r="R25" s="65">
        <v>0</v>
      </c>
      <c r="S25" s="65">
        <v>-12905794</v>
      </c>
      <c r="T25" s="65">
        <v>0</v>
      </c>
      <c r="U25" s="66">
        <f t="shared" si="4"/>
        <v>-9889212</v>
      </c>
      <c r="V25" s="65">
        <v>0</v>
      </c>
      <c r="W25" s="66">
        <f t="shared" si="3"/>
        <v>-9889212</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42000632</v>
      </c>
      <c r="T27" s="65">
        <v>-42000632</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60000000</v>
      </c>
      <c r="I29" s="68">
        <f t="shared" ref="I29:W29" si="5">SUM(I10:I28)</f>
        <v>37089626</v>
      </c>
      <c r="J29" s="68">
        <f t="shared" si="5"/>
        <v>3000000</v>
      </c>
      <c r="K29" s="68">
        <f t="shared" si="5"/>
        <v>12382269</v>
      </c>
      <c r="L29" s="68">
        <f t="shared" si="5"/>
        <v>12382269</v>
      </c>
      <c r="M29" s="68">
        <f t="shared" si="5"/>
        <v>15000000</v>
      </c>
      <c r="N29" s="68">
        <f t="shared" si="5"/>
        <v>35908713</v>
      </c>
      <c r="O29" s="68">
        <f t="shared" si="5"/>
        <v>50219</v>
      </c>
      <c r="P29" s="68">
        <f t="shared" si="5"/>
        <v>0</v>
      </c>
      <c r="Q29" s="68">
        <f t="shared" si="5"/>
        <v>0</v>
      </c>
      <c r="R29" s="68">
        <f t="shared" si="5"/>
        <v>0</v>
      </c>
      <c r="S29" s="68">
        <f t="shared" si="5"/>
        <v>213985356</v>
      </c>
      <c r="T29" s="68">
        <f t="shared" si="5"/>
        <v>45958969</v>
      </c>
      <c r="U29" s="68">
        <f t="shared" si="5"/>
        <v>410992883</v>
      </c>
      <c r="V29" s="68">
        <f t="shared" si="5"/>
        <v>0</v>
      </c>
      <c r="W29" s="68">
        <f t="shared" si="5"/>
        <v>410992883</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-533684</v>
      </c>
      <c r="P31" s="66">
        <f t="shared" si="6"/>
        <v>0</v>
      </c>
      <c r="Q31" s="66">
        <f t="shared" si="6"/>
        <v>0</v>
      </c>
      <c r="R31" s="66">
        <f t="shared" si="6"/>
        <v>0</v>
      </c>
      <c r="S31" s="66">
        <f t="shared" si="6"/>
        <v>1465152</v>
      </c>
      <c r="T31" s="66">
        <f t="shared" si="6"/>
        <v>0</v>
      </c>
      <c r="U31" s="66">
        <f t="shared" si="6"/>
        <v>931468</v>
      </c>
      <c r="V31" s="66">
        <f t="shared" si="6"/>
        <v>0</v>
      </c>
      <c r="W31" s="66">
        <f t="shared" si="6"/>
        <v>931468</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-533684</v>
      </c>
      <c r="P32" s="66">
        <f t="shared" si="7"/>
        <v>0</v>
      </c>
      <c r="Q32" s="66">
        <f t="shared" si="7"/>
        <v>0</v>
      </c>
      <c r="R32" s="66">
        <f t="shared" si="7"/>
        <v>0</v>
      </c>
      <c r="S32" s="66">
        <f t="shared" si="7"/>
        <v>1465152</v>
      </c>
      <c r="T32" s="66">
        <f t="shared" si="7"/>
        <v>45958969</v>
      </c>
      <c r="U32" s="66">
        <f t="shared" si="7"/>
        <v>46890437</v>
      </c>
      <c r="V32" s="66">
        <f t="shared" si="7"/>
        <v>0</v>
      </c>
      <c r="W32" s="66">
        <f t="shared" si="7"/>
        <v>46890437</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5411023</v>
      </c>
      <c r="L33" s="68">
        <f t="shared" si="8"/>
        <v>5411023</v>
      </c>
      <c r="M33" s="68">
        <f t="shared" si="8"/>
        <v>0</v>
      </c>
      <c r="N33" s="68">
        <f t="shared" si="8"/>
        <v>-5411023</v>
      </c>
      <c r="O33" s="68">
        <f t="shared" si="8"/>
        <v>0</v>
      </c>
      <c r="P33" s="68">
        <f t="shared" si="8"/>
        <v>0</v>
      </c>
      <c r="Q33" s="68">
        <f t="shared" si="8"/>
        <v>0</v>
      </c>
      <c r="R33" s="68">
        <f t="shared" si="8"/>
        <v>0</v>
      </c>
      <c r="S33" s="68">
        <f t="shared" si="8"/>
        <v>29094838</v>
      </c>
      <c r="T33" s="68">
        <f t="shared" si="8"/>
        <v>-42000632</v>
      </c>
      <c r="U33" s="68">
        <f t="shared" si="8"/>
        <v>-18316817</v>
      </c>
      <c r="V33" s="68">
        <f t="shared" si="8"/>
        <v>0</v>
      </c>
      <c r="W33" s="68">
        <f t="shared" si="8"/>
        <v>-18316817</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60000000</v>
      </c>
      <c r="I35" s="65">
        <v>37089626</v>
      </c>
      <c r="J35" s="65">
        <v>3000000</v>
      </c>
      <c r="K35" s="65">
        <v>12382269</v>
      </c>
      <c r="L35" s="65">
        <v>12382269</v>
      </c>
      <c r="M35" s="65">
        <v>15000000</v>
      </c>
      <c r="N35" s="65">
        <v>35908713</v>
      </c>
      <c r="O35" s="65">
        <v>50219</v>
      </c>
      <c r="P35" s="65">
        <v>0</v>
      </c>
      <c r="Q35" s="65">
        <v>0</v>
      </c>
      <c r="R35" s="65">
        <v>0</v>
      </c>
      <c r="S35" s="65">
        <v>213985356</v>
      </c>
      <c r="T35" s="65">
        <v>45958969</v>
      </c>
      <c r="U35" s="69">
        <f t="shared" ref="U35:U37" si="9">H35+I35+J35+K35-L35+M35+N35+O35+P35+Q35+R35+S35+T35</f>
        <v>410992883</v>
      </c>
      <c r="V35" s="65">
        <v>0</v>
      </c>
      <c r="W35" s="69">
        <f t="shared" ref="W35:W37" si="10">U35+V35</f>
        <v>410992883</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60000000</v>
      </c>
      <c r="I38" s="69">
        <f t="shared" ref="I38:W38" si="11">I35+I36+I37</f>
        <v>37089626</v>
      </c>
      <c r="J38" s="69">
        <f t="shared" si="11"/>
        <v>3000000</v>
      </c>
      <c r="K38" s="69">
        <f t="shared" si="11"/>
        <v>12382269</v>
      </c>
      <c r="L38" s="69">
        <f t="shared" si="11"/>
        <v>12382269</v>
      </c>
      <c r="M38" s="69">
        <f t="shared" si="11"/>
        <v>15000000</v>
      </c>
      <c r="N38" s="69">
        <f t="shared" si="11"/>
        <v>35908713</v>
      </c>
      <c r="O38" s="69">
        <f t="shared" si="11"/>
        <v>50219</v>
      </c>
      <c r="P38" s="69">
        <f t="shared" si="11"/>
        <v>0</v>
      </c>
      <c r="Q38" s="69">
        <f t="shared" si="11"/>
        <v>0</v>
      </c>
      <c r="R38" s="69">
        <f t="shared" si="11"/>
        <v>0</v>
      </c>
      <c r="S38" s="69">
        <f t="shared" si="11"/>
        <v>213985356</v>
      </c>
      <c r="T38" s="69">
        <f t="shared" si="11"/>
        <v>45958969</v>
      </c>
      <c r="U38" s="69">
        <f t="shared" si="11"/>
        <v>410992883</v>
      </c>
      <c r="V38" s="69">
        <f t="shared" si="11"/>
        <v>0</v>
      </c>
      <c r="W38" s="69">
        <f t="shared" si="11"/>
        <v>410992883</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-33508</v>
      </c>
      <c r="P41" s="67">
        <v>0</v>
      </c>
      <c r="Q41" s="67">
        <v>0</v>
      </c>
      <c r="R41" s="67">
        <v>0</v>
      </c>
      <c r="S41" s="65">
        <v>33508</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84097</v>
      </c>
      <c r="T47" s="65">
        <v>0</v>
      </c>
      <c r="U47" s="69">
        <f t="shared" si="12"/>
        <v>84097</v>
      </c>
      <c r="V47" s="65">
        <v>0</v>
      </c>
      <c r="W47" s="69">
        <f t="shared" si="13"/>
        <v>84097</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1900145</v>
      </c>
      <c r="L52" s="65">
        <v>1900145</v>
      </c>
      <c r="M52" s="65">
        <v>0</v>
      </c>
      <c r="N52" s="65">
        <v>-1900145</v>
      </c>
      <c r="O52" s="65">
        <v>0</v>
      </c>
      <c r="P52" s="65">
        <v>0</v>
      </c>
      <c r="Q52" s="65">
        <v>0</v>
      </c>
      <c r="R52" s="65">
        <v>0</v>
      </c>
      <c r="S52" s="65">
        <v>0</v>
      </c>
      <c r="T52" s="65">
        <v>0</v>
      </c>
      <c r="U52" s="69">
        <f t="shared" si="12"/>
        <v>-1900145</v>
      </c>
      <c r="V52" s="65">
        <v>0</v>
      </c>
      <c r="W52" s="69">
        <f t="shared" si="13"/>
        <v>-1900145</v>
      </c>
    </row>
    <row r="53" spans="1:23" x14ac:dyDescent="0.2">
      <c r="A53" s="287" t="s">
        <v>339</v>
      </c>
      <c r="B53" s="287"/>
      <c r="C53" s="287"/>
      <c r="D53" s="287"/>
      <c r="E53" s="287"/>
      <c r="F53" s="287"/>
      <c r="G53" s="6">
        <v>45</v>
      </c>
      <c r="H53" s="65">
        <v>0</v>
      </c>
      <c r="I53" s="65">
        <v>0</v>
      </c>
      <c r="J53" s="65">
        <v>0</v>
      </c>
      <c r="K53" s="65">
        <v>-659648</v>
      </c>
      <c r="L53" s="65">
        <v>-659648</v>
      </c>
      <c r="M53" s="65">
        <v>0</v>
      </c>
      <c r="N53" s="65">
        <v>659648</v>
      </c>
      <c r="O53" s="65">
        <v>0</v>
      </c>
      <c r="P53" s="65">
        <v>0</v>
      </c>
      <c r="Q53" s="65">
        <v>0</v>
      </c>
      <c r="R53" s="65">
        <v>0</v>
      </c>
      <c r="S53" s="65">
        <v>0</v>
      </c>
      <c r="T53" s="65">
        <v>0</v>
      </c>
      <c r="U53" s="69">
        <f t="shared" si="12"/>
        <v>659648</v>
      </c>
      <c r="V53" s="65">
        <v>0</v>
      </c>
      <c r="W53" s="69">
        <f t="shared" si="13"/>
        <v>659648</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45958969</v>
      </c>
      <c r="T55" s="65">
        <v>1145783</v>
      </c>
      <c r="U55" s="69">
        <f t="shared" si="12"/>
        <v>47104752</v>
      </c>
      <c r="V55" s="65">
        <v>0</v>
      </c>
      <c r="W55" s="69">
        <f t="shared" si="13"/>
        <v>47104752</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60000000</v>
      </c>
      <c r="I57" s="70">
        <f t="shared" ref="I57:W57" si="14">SUM(I38:I56)</f>
        <v>37089626</v>
      </c>
      <c r="J57" s="70">
        <f t="shared" si="14"/>
        <v>3000000</v>
      </c>
      <c r="K57" s="70">
        <f t="shared" si="14"/>
        <v>13622766</v>
      </c>
      <c r="L57" s="70">
        <f t="shared" si="14"/>
        <v>13622766</v>
      </c>
      <c r="M57" s="70">
        <f t="shared" si="14"/>
        <v>15000000</v>
      </c>
      <c r="N57" s="70">
        <f t="shared" si="14"/>
        <v>34668216</v>
      </c>
      <c r="O57" s="70">
        <f t="shared" si="14"/>
        <v>16711</v>
      </c>
      <c r="P57" s="70">
        <f t="shared" si="14"/>
        <v>0</v>
      </c>
      <c r="Q57" s="70">
        <f t="shared" si="14"/>
        <v>0</v>
      </c>
      <c r="R57" s="70">
        <f t="shared" si="14"/>
        <v>0</v>
      </c>
      <c r="S57" s="70">
        <f t="shared" si="14"/>
        <v>260061930</v>
      </c>
      <c r="T57" s="70">
        <f t="shared" si="14"/>
        <v>47104752</v>
      </c>
      <c r="U57" s="70">
        <f t="shared" si="14"/>
        <v>456941235</v>
      </c>
      <c r="V57" s="70">
        <f t="shared" si="14"/>
        <v>0</v>
      </c>
      <c r="W57" s="70">
        <f t="shared" si="14"/>
        <v>456941235</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-33508</v>
      </c>
      <c r="P59" s="69">
        <f t="shared" si="15"/>
        <v>0</v>
      </c>
      <c r="Q59" s="69">
        <f t="shared" si="15"/>
        <v>0</v>
      </c>
      <c r="R59" s="69">
        <f t="shared" si="15"/>
        <v>0</v>
      </c>
      <c r="S59" s="69">
        <f t="shared" si="15"/>
        <v>117605</v>
      </c>
      <c r="T59" s="69">
        <f t="shared" si="15"/>
        <v>0</v>
      </c>
      <c r="U59" s="69">
        <f t="shared" si="15"/>
        <v>84097</v>
      </c>
      <c r="V59" s="69">
        <f t="shared" si="15"/>
        <v>0</v>
      </c>
      <c r="W59" s="69">
        <f t="shared" si="15"/>
        <v>84097</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-33508</v>
      </c>
      <c r="P60" s="69">
        <f t="shared" si="16"/>
        <v>0</v>
      </c>
      <c r="Q60" s="69">
        <f t="shared" si="16"/>
        <v>0</v>
      </c>
      <c r="R60" s="69">
        <f t="shared" si="16"/>
        <v>0</v>
      </c>
      <c r="S60" s="69">
        <f t="shared" si="16"/>
        <v>117605</v>
      </c>
      <c r="T60" s="69">
        <f t="shared" si="16"/>
        <v>0</v>
      </c>
      <c r="U60" s="69">
        <f t="shared" si="16"/>
        <v>84097</v>
      </c>
      <c r="V60" s="69">
        <f t="shared" si="16"/>
        <v>0</v>
      </c>
      <c r="W60" s="69">
        <f t="shared" si="16"/>
        <v>84097</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1240497</v>
      </c>
      <c r="L61" s="70">
        <f t="shared" si="17"/>
        <v>1240497</v>
      </c>
      <c r="M61" s="70">
        <f t="shared" si="17"/>
        <v>0</v>
      </c>
      <c r="N61" s="70">
        <f t="shared" si="17"/>
        <v>-1240497</v>
      </c>
      <c r="O61" s="70">
        <f t="shared" si="17"/>
        <v>0</v>
      </c>
      <c r="P61" s="70">
        <f t="shared" si="17"/>
        <v>0</v>
      </c>
      <c r="Q61" s="70">
        <f t="shared" si="17"/>
        <v>0</v>
      </c>
      <c r="R61" s="70">
        <f t="shared" si="17"/>
        <v>0</v>
      </c>
      <c r="S61" s="70">
        <f t="shared" si="17"/>
        <v>45958969</v>
      </c>
      <c r="T61" s="70">
        <f t="shared" si="17"/>
        <v>1145783</v>
      </c>
      <c r="U61" s="70">
        <f t="shared" si="17"/>
        <v>45864255</v>
      </c>
      <c r="V61" s="70">
        <f t="shared" si="17"/>
        <v>0</v>
      </c>
      <c r="W61" s="70">
        <f t="shared" si="17"/>
        <v>45864255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4" t="s">
        <v>455</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d8745bc5-821e-4205-946a-621c2da728c8"/>
    <ds:schemaRef ds:uri="http://purl.org/dc/terms/"/>
    <ds:schemaRef ds:uri="http://schemas.microsoft.com/office/infopath/2007/PartnerControls"/>
    <ds:schemaRef ds:uri="22baa3bd-a2fa-4ea9-9ebb-3a9c6a55952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2019-04-27T10:18:50Z</cp:lastPrinted>
  <dcterms:created xsi:type="dcterms:W3CDTF">2008-10-17T11:51:54Z</dcterms:created>
  <dcterms:modified xsi:type="dcterms:W3CDTF">2019-04-29T11:42:50Z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